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https://dundeecitygovuk.sharepoint.com/sites/PLAN&amp;ECON-Planning_Team/Shared Documents/General/Development Plans and Regeneration/Topics/Housing/Housing Land Audit/2024 HLA/Consultation/Main consultation/Private/DCC Responses/"/>
    </mc:Choice>
  </mc:AlternateContent>
  <xr:revisionPtr revIDLastSave="668" documentId="13_ncr:1_{75992570-944F-4BD8-8A07-5A4B6E55FC80}" xr6:coauthVersionLast="47" xr6:coauthVersionMax="47" xr10:uidLastSave="{24417154-3FB4-45E2-95B1-743DD0C3F0DC}"/>
  <bookViews>
    <workbookView xWindow="-120" yWindow="-120" windowWidth="29040" windowHeight="15720" activeTab="1" xr2:uid="{00000000-000D-0000-FFFF-FFFF00000000}"/>
  </bookViews>
  <sheets>
    <sheet name="Effective Greenfield" sheetId="3" r:id="rId1"/>
    <sheet name="Effective Brownfield" sheetId="1" r:id="rId2"/>
    <sheet name="Constrained" sheetId="2" r:id="rId3"/>
    <sheet name="Small Sites" sheetId="5" r:id="rId4"/>
    <sheet name="Removed Sites" sheetId="6" r:id="rId5"/>
  </sheets>
  <definedNames>
    <definedName name="_xlnm.Database">'Effective Brownfield'!$A$3:$AI$89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0" i="1" l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R80" i="1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R14" i="3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R13" i="2"/>
  <c r="S61" i="5"/>
  <c r="T61" i="5"/>
  <c r="U61" i="5"/>
  <c r="V61" i="5"/>
  <c r="W61" i="5"/>
  <c r="R61" i="5"/>
  <c r="T28" i="6"/>
  <c r="U28" i="6"/>
  <c r="V28" i="6"/>
  <c r="W28" i="6"/>
  <c r="X28" i="6"/>
  <c r="Y28" i="6"/>
  <c r="S28" i="6"/>
</calcChain>
</file>

<file path=xl/sharedStrings.xml><?xml version="1.0" encoding="utf-8"?>
<sst xmlns="http://schemas.openxmlformats.org/spreadsheetml/2006/main" count="2096" uniqueCount="712">
  <si>
    <t>1. Effective Greenfield 2023/24</t>
  </si>
  <si>
    <t>Short Term</t>
  </si>
  <si>
    <t>Medium Term</t>
  </si>
  <si>
    <t>Long Term</t>
  </si>
  <si>
    <t>Site_reference</t>
  </si>
  <si>
    <t>LDP 2019 reference</t>
  </si>
  <si>
    <t>Year site added</t>
  </si>
  <si>
    <t>Site area (ha)</t>
  </si>
  <si>
    <t>Site address</t>
  </si>
  <si>
    <t>Easting</t>
  </si>
  <si>
    <t>Northing</t>
  </si>
  <si>
    <t>Site type</t>
  </si>
  <si>
    <t>Site status</t>
  </si>
  <si>
    <t>Owner/Developer</t>
  </si>
  <si>
    <t>Tenure type</t>
  </si>
  <si>
    <t>Planning Application Reference</t>
  </si>
  <si>
    <t>Last planning approval date</t>
  </si>
  <si>
    <t>Date completed / expired</t>
  </si>
  <si>
    <t>Greenfield / Brownfield</t>
  </si>
  <si>
    <t>Self build</t>
  </si>
  <si>
    <t>Windfall Site</t>
  </si>
  <si>
    <t>Site capacity</t>
  </si>
  <si>
    <t>No of houses</t>
  </si>
  <si>
    <t>No of flats</t>
  </si>
  <si>
    <t>Plots complete in survey year 23/24</t>
  </si>
  <si>
    <t>Total completions</t>
  </si>
  <si>
    <t>Units to build</t>
  </si>
  <si>
    <t>Year 24/25</t>
  </si>
  <si>
    <t>Year 25/26</t>
  </si>
  <si>
    <t>Year 26/27</t>
  </si>
  <si>
    <t>Year 27/28</t>
  </si>
  <si>
    <t>Year 28/29</t>
  </si>
  <si>
    <t>Year 29/30</t>
  </si>
  <si>
    <t>Year 30/31</t>
  </si>
  <si>
    <t>Year 31/32</t>
  </si>
  <si>
    <t>Year 32/33</t>
  </si>
  <si>
    <t>Year 33/34</t>
  </si>
  <si>
    <t>Later Years</t>
  </si>
  <si>
    <t>Total Programmed</t>
  </si>
  <si>
    <t>200356A</t>
  </si>
  <si>
    <t>WESTERN GATEWAY, SOUTH GRAY</t>
  </si>
  <si>
    <t>Effective</t>
  </si>
  <si>
    <t>Under Construction</t>
  </si>
  <si>
    <t>SPRINGFIELD</t>
  </si>
  <si>
    <t>Private</t>
  </si>
  <si>
    <t>15/00121/FULM, 16/00370/FULL, 16/01012/MDPO, 17/00938/FULL, 18/00539/FULL</t>
  </si>
  <si>
    <t>Greenfield</t>
  </si>
  <si>
    <t>No</t>
  </si>
  <si>
    <t>Yes</t>
  </si>
  <si>
    <t>200408</t>
  </si>
  <si>
    <t>WESTERN GATEWAY, SWALLOW</t>
  </si>
  <si>
    <t>14/00205/FULM, 16/01023/FULL, 17/00409/MDPO, 23/00168/FULL</t>
  </si>
  <si>
    <t>200738</t>
  </si>
  <si>
    <t>DUNDEE WESTERN LIFF PHASE 2</t>
  </si>
  <si>
    <t>15/00410/FULM, 18/00992/FULL</t>
  </si>
  <si>
    <t>201423</t>
  </si>
  <si>
    <t>PITKERRO MILL</t>
  </si>
  <si>
    <t>SOUTH TAY LTD</t>
  </si>
  <si>
    <t>16/00394/FULL</t>
  </si>
  <si>
    <t>201821</t>
  </si>
  <si>
    <t>H42</t>
  </si>
  <si>
    <t>WESTERN GATEWAY, LIFF</t>
  </si>
  <si>
    <t>Allocated in LDP</t>
  </si>
  <si>
    <t>NHS</t>
  </si>
  <si>
    <t>201822</t>
  </si>
  <si>
    <t>H43</t>
  </si>
  <si>
    <t>DYKES OF GRAY, NORTH EAST</t>
  </si>
  <si>
    <t>201823</t>
  </si>
  <si>
    <t>H44</t>
  </si>
  <si>
    <t>BALDRAGON FARM</t>
  </si>
  <si>
    <t>AVANT HOMES</t>
  </si>
  <si>
    <t>19/00707/FULM, 20/00771/FULL</t>
  </si>
  <si>
    <t>201824B</t>
  </si>
  <si>
    <t>H45</t>
  </si>
  <si>
    <t>BALLUMBIE ROAD, LAND TO EAST OF - PHASE 2</t>
  </si>
  <si>
    <t>Planning Consent</t>
  </si>
  <si>
    <t>STEWART MILNE</t>
  </si>
  <si>
    <t>20/00423/FULM</t>
  </si>
  <si>
    <t>201829</t>
  </si>
  <si>
    <t>H41</t>
  </si>
  <si>
    <t>DYKES OF GRAY, NORTH WEST</t>
  </si>
  <si>
    <t>201830</t>
  </si>
  <si>
    <t>H46</t>
  </si>
  <si>
    <t>ARBROATH ROAD, LINLATHEN</t>
  </si>
  <si>
    <t>KIRKWOOD HOMES</t>
  </si>
  <si>
    <t>18/00115/FULM, 19/00799/FULM, 21/00322/FULL, 21/00376/FULL, 21/00677/FULL, 21/00713/FULL</t>
  </si>
  <si>
    <t>2. Effective Brownfield 2023/24</t>
  </si>
  <si>
    <t>200347</t>
  </si>
  <si>
    <t>MONIFIETH ROAD, ARMITSTEAD</t>
  </si>
  <si>
    <t>H &amp; H PROPERTIES LTD</t>
  </si>
  <si>
    <t>13/00642/FULL, 16/00179/FULL, 21/00904/FULL</t>
  </si>
  <si>
    <t>Brownfield</t>
  </si>
  <si>
    <t>200504D</t>
  </si>
  <si>
    <t>H32</t>
  </si>
  <si>
    <t>ABERLADY CRESCENT PHASE 3B/4</t>
  </si>
  <si>
    <t>DJ LAING</t>
  </si>
  <si>
    <t>20/00121/FULL, 22/00657/FULL</t>
  </si>
  <si>
    <t>200611</t>
  </si>
  <si>
    <t>RIVERSIDE DRIVE, FORMER HOMEBASE SITE</t>
  </si>
  <si>
    <t>05/00770/FUL</t>
  </si>
  <si>
    <t>200909</t>
  </si>
  <si>
    <t>H11</t>
  </si>
  <si>
    <t>EAST SCHOOL ROAD, FORMER DOWNFIELD PS</t>
  </si>
  <si>
    <t>20/00076/FULL</t>
  </si>
  <si>
    <t>H08</t>
  </si>
  <si>
    <t>ST LEONARD PLACE, FORMER MACALPINE PS</t>
  </si>
  <si>
    <t>17/00420/FULL, 21/00406/FULL</t>
  </si>
  <si>
    <t>200913</t>
  </si>
  <si>
    <t>RANNOCH ROAD, FORMER LAWSIDE ACADEMY *</t>
  </si>
  <si>
    <t>DUNDEE CITY COUNCIL</t>
  </si>
  <si>
    <t>201008</t>
  </si>
  <si>
    <t>H31</t>
  </si>
  <si>
    <t>LOTHIAN CRESCENT, BOWLING GREEN EAST *</t>
  </si>
  <si>
    <t>201010</t>
  </si>
  <si>
    <t>H28</t>
  </si>
  <si>
    <t>TRANENT GROVE *</t>
  </si>
  <si>
    <t>22/00461/FULL</t>
  </si>
  <si>
    <t>201010A</t>
  </si>
  <si>
    <t>TRANENT GROVE</t>
  </si>
  <si>
    <t>DISCOVERY HOMES LTD</t>
  </si>
  <si>
    <t>201011A</t>
  </si>
  <si>
    <t>H27</t>
  </si>
  <si>
    <t>Whitfield Drive, South, Site Of Whitfield Primary School</t>
  </si>
  <si>
    <t>ANGUS HA</t>
  </si>
  <si>
    <t>Housing Association</t>
  </si>
  <si>
    <t>19/00716/FULL</t>
  </si>
  <si>
    <t>201011B</t>
  </si>
  <si>
    <t>Whitfield Drive, North, Site Of Whitfield Primary School</t>
  </si>
  <si>
    <t>GEORGE MARTIN</t>
  </si>
  <si>
    <t>19/00776/FULL</t>
  </si>
  <si>
    <t>201012</t>
  </si>
  <si>
    <t>H25</t>
  </si>
  <si>
    <t>LOTHIAN CRESCENT, FORMER WHITFIELD SHOPPING CENTRE *</t>
  </si>
  <si>
    <t>Private/RSL</t>
  </si>
  <si>
    <t>201102</t>
  </si>
  <si>
    <t>DURA STREET, 3</t>
  </si>
  <si>
    <t>WHITTET LTD</t>
  </si>
  <si>
    <t>10/00676/FULL, 13/00824/FULL, 17/00014/FULL, 20/00018/FULL, 23/00153/FULL</t>
  </si>
  <si>
    <t>201106</t>
  </si>
  <si>
    <t>SEAGATE/TRADES LANE</t>
  </si>
  <si>
    <t>HILLCREST HA</t>
  </si>
  <si>
    <t>RSL</t>
  </si>
  <si>
    <t>16/01058/FULL</t>
  </si>
  <si>
    <t>201108</t>
  </si>
  <si>
    <t>DERBY STREET, FORMER MULTIS</t>
  </si>
  <si>
    <t>DCC/HILLCREST</t>
  </si>
  <si>
    <t>DCC/RSL</t>
  </si>
  <si>
    <t>16/00806/FULM, 17/00799/FULL</t>
  </si>
  <si>
    <t>201109</t>
  </si>
  <si>
    <t>H17</t>
  </si>
  <si>
    <t>CENTRAL WATERFRONT *</t>
  </si>
  <si>
    <t>Mixed</t>
  </si>
  <si>
    <t>17/00113/FULM, 18/00400/FULL</t>
  </si>
  <si>
    <t>201109A</t>
  </si>
  <si>
    <t>CENTRAL WATERFRONT - SITE 6 *</t>
  </si>
  <si>
    <t>201109B</t>
  </si>
  <si>
    <t>DOCK STREET, HARBOUR CHAMBERS / CUSTOMS HOUSE *</t>
  </si>
  <si>
    <t>ALICYDON LTD</t>
  </si>
  <si>
    <t>20/00399/FULL</t>
  </si>
  <si>
    <t>201110</t>
  </si>
  <si>
    <t>H23</t>
  </si>
  <si>
    <t>BALLOCHMYLE DRIVE, FORMER MOSSGIEL PSC PHASE 2 *</t>
  </si>
  <si>
    <t>201213</t>
  </si>
  <si>
    <t>H22</t>
  </si>
  <si>
    <t>HEBRIDES DRIVE SOUTH EAST, MOM-PHASE 4)</t>
  </si>
  <si>
    <t xml:space="preserve">Under Construction </t>
  </si>
  <si>
    <t>HOME SCOTLAND</t>
  </si>
  <si>
    <t>18/00974/FULL, 23/00059/FULL</t>
  </si>
  <si>
    <t>201214</t>
  </si>
  <si>
    <t>H21</t>
  </si>
  <si>
    <t>HEBRIDES DRIVE NORTH EAST, MOM-PHASE 4</t>
  </si>
  <si>
    <t>201221</t>
  </si>
  <si>
    <t>H20</t>
  </si>
  <si>
    <t>HEBRIDES DRIVE WEST, MOM-PHASE 4</t>
  </si>
  <si>
    <t>201414</t>
  </si>
  <si>
    <t>H10</t>
  </si>
  <si>
    <t>LAUDERDALE AVENUE</t>
  </si>
  <si>
    <t>INVERTAY HOMES</t>
  </si>
  <si>
    <t>18/00463/FULL</t>
  </si>
  <si>
    <t>201415</t>
  </si>
  <si>
    <t>H12</t>
  </si>
  <si>
    <t>KIRKTON ROAD, FORMER ST COLUMBAS PS</t>
  </si>
  <si>
    <t>17/00417/FULL</t>
  </si>
  <si>
    <t>201417</t>
  </si>
  <si>
    <t>H05</t>
  </si>
  <si>
    <t>SOUTH ROAD, FORMER LOCHEE PS</t>
  </si>
  <si>
    <t>22/00402/FULL</t>
  </si>
  <si>
    <t>201510</t>
  </si>
  <si>
    <t>H06</t>
  </si>
  <si>
    <t>LOCHEE DISTRICT CENTRE *</t>
  </si>
  <si>
    <t>13/00678/FULL, 15/00079/FULL, 19/00738/FULL</t>
  </si>
  <si>
    <t>201813</t>
  </si>
  <si>
    <t>H16</t>
  </si>
  <si>
    <t>MAXWELLTOWN, FORMER MULTIS *</t>
  </si>
  <si>
    <t>TBC</t>
  </si>
  <si>
    <t>201814</t>
  </si>
  <si>
    <t>H34</t>
  </si>
  <si>
    <t>ETIVE GARDENS, FORMER GOWRIEHILL PS</t>
  </si>
  <si>
    <t>24/00366/FULL</t>
  </si>
  <si>
    <t>201815</t>
  </si>
  <si>
    <t>H35</t>
  </si>
  <si>
    <t>DENOON TERRACE, FORMER HILLSIDE PS *</t>
  </si>
  <si>
    <t>201816</t>
  </si>
  <si>
    <t>H36</t>
  </si>
  <si>
    <t>HIGH STREET, LOCHEE, FORMER ST MARYS INFANT SCHOOL *</t>
  </si>
  <si>
    <t>201817</t>
  </si>
  <si>
    <t>H37</t>
  </si>
  <si>
    <t>BURN STREET, FORMER BALDRAGON ACADEMY *</t>
  </si>
  <si>
    <t>201825</t>
  </si>
  <si>
    <t>H14</t>
  </si>
  <si>
    <t>GREENMARKET, FORMER RAILYARDS *</t>
  </si>
  <si>
    <t>SCOTTISH ENTERPRISE</t>
  </si>
  <si>
    <t>201826C</t>
  </si>
  <si>
    <t>H29</t>
  </si>
  <si>
    <t>SUMMERFIELD AVENUE AT SUMMERFIELD GARDENS, LAND TO WEST</t>
  </si>
  <si>
    <t>21/00736/FULL</t>
  </si>
  <si>
    <t>201826D</t>
  </si>
  <si>
    <t>22/00148/FULL</t>
  </si>
  <si>
    <t>201827</t>
  </si>
  <si>
    <t>H33</t>
  </si>
  <si>
    <t>DRUMGEITH ROAD, KELLYFIELD *</t>
  </si>
  <si>
    <t>201902</t>
  </si>
  <si>
    <t>COLDSIDE ROAD, LAND SOUTH OF</t>
  </si>
  <si>
    <t>CALEDONIA HA</t>
  </si>
  <si>
    <t>17/00933/FULL</t>
  </si>
  <si>
    <t>201906</t>
  </si>
  <si>
    <t>LANGLANDS STREET</t>
  </si>
  <si>
    <t>18/00500/FULL</t>
  </si>
  <si>
    <t>201908</t>
  </si>
  <si>
    <t>THORTER LOAN/SOUTH VICTORIA DOCK ROAD</t>
  </si>
  <si>
    <t>18/00387/FULM</t>
  </si>
  <si>
    <t>201910</t>
  </si>
  <si>
    <t>GUTHRIE STREET, THE OLD MILL</t>
  </si>
  <si>
    <t>RAMSAY PROPERTIES LTD</t>
  </si>
  <si>
    <t>17/00134/FULL</t>
  </si>
  <si>
    <t>201912</t>
  </si>
  <si>
    <t>ELLENGOWAN DRIVE</t>
  </si>
  <si>
    <t>18/00487/FULM</t>
  </si>
  <si>
    <t>201913</t>
  </si>
  <si>
    <t>CANDLE LANE, 9-11</t>
  </si>
  <si>
    <t>18/00016/FULL</t>
  </si>
  <si>
    <t>202003</t>
  </si>
  <si>
    <t>MURRAYGATE, 11-23</t>
  </si>
  <si>
    <t>18/01012/FULL</t>
  </si>
  <si>
    <t>202009</t>
  </si>
  <si>
    <t>MORGAN STREET, TAYBANK WORKS PH 2</t>
  </si>
  <si>
    <t>19/00227/FULL, 20/00039/FULL, 20/00306/FULL, 21/00326/FULL</t>
  </si>
  <si>
    <t>202012</t>
  </si>
  <si>
    <t>KINGSWAY EAST, FORMER STEWART HOUSE</t>
  </si>
  <si>
    <t>PERSIMMON HOMES</t>
  </si>
  <si>
    <t>19/00687/FULM, 23/00449/FULL</t>
  </si>
  <si>
    <t>202013</t>
  </si>
  <si>
    <t>BUTTARS LOAN, SITE TO THE EAST</t>
  </si>
  <si>
    <t>GREEN PADS LTD</t>
  </si>
  <si>
    <t>19/00246/FULL</t>
  </si>
  <si>
    <t>202022</t>
  </si>
  <si>
    <t>EAST SCHOOL ROAD, DOWNFIELD HOUSE</t>
  </si>
  <si>
    <t>ABERKELL DEVELOPMENTS</t>
  </si>
  <si>
    <t>19/00830/FULL, 22/0024/NMV</t>
  </si>
  <si>
    <t>202024</t>
  </si>
  <si>
    <t>PITKERRO ROAD, NORTH OF, LONGHAUGH ROAD, EAST OF</t>
  </si>
  <si>
    <t>LONGHAUGH DEVELOPMENTS LTD</t>
  </si>
  <si>
    <t>19/00063/FULL,</t>
  </si>
  <si>
    <t>202030</t>
  </si>
  <si>
    <t>GELLATLY STREET, 3</t>
  </si>
  <si>
    <t>MCGILL (DOCK STREET) LTD</t>
  </si>
  <si>
    <t>19/00502/FULL, 21/00215/FULL</t>
  </si>
  <si>
    <t>202032B</t>
  </si>
  <si>
    <t>FAIRFIELD ROAD, 10</t>
  </si>
  <si>
    <t>WEST DEVELOPMENTS (SCOTLAND) LTD</t>
  </si>
  <si>
    <t>20/00160/FULL, 21/00651/FULL,</t>
  </si>
  <si>
    <t>202051</t>
  </si>
  <si>
    <t>PITKERRO ROAD, 114-116, LAND AT</t>
  </si>
  <si>
    <t>20/00052/FULL, 20/00777/FULL</t>
  </si>
  <si>
    <t>202053</t>
  </si>
  <si>
    <t>MURRAYFIELD PLACE, MURRAYFIELD DRIVE, WHITFIELD AVENUE</t>
  </si>
  <si>
    <t>Local Authority</t>
  </si>
  <si>
    <t>20/00064/FULL, 22/00239/FULL</t>
  </si>
  <si>
    <t>202061B</t>
  </si>
  <si>
    <t>DALKEITH ROAD, 69</t>
  </si>
  <si>
    <t>MARVEND LTD</t>
  </si>
  <si>
    <t>19/00026/FULL, 20/00142/FULL</t>
  </si>
  <si>
    <t>202065</t>
  </si>
  <si>
    <t>DALKEITH ROAD, 57</t>
  </si>
  <si>
    <t>PRIVATE</t>
  </si>
  <si>
    <t>H&amp;H Properties Ltd</t>
  </si>
  <si>
    <t>20/00209/FULL</t>
  </si>
  <si>
    <t>202066</t>
  </si>
  <si>
    <t>LIFF PLACE, BROWNHILL PLACE. SITES 1 &amp; 2</t>
  </si>
  <si>
    <t>BLACKWOOD HOMES &amp; CARE</t>
  </si>
  <si>
    <t>20/00247/FULL</t>
  </si>
  <si>
    <t>202067</t>
  </si>
  <si>
    <t>GOURDIE PLACE, GOURDIE CRESCENT, LAND AT. SITES 3 &amp; 4</t>
  </si>
  <si>
    <t>20/00248/FULL</t>
  </si>
  <si>
    <t>202068</t>
  </si>
  <si>
    <t>BUTTARS ROAD, LAND TO SOUTH. SITES 5 &amp; 6</t>
  </si>
  <si>
    <t>20/00249/FULL</t>
  </si>
  <si>
    <t>202104</t>
  </si>
  <si>
    <t>ROSEBANK ROAD, LAND AT FORMER ROSEBANK PRIMARY SCHOOL</t>
  </si>
  <si>
    <t>21/00011/FULL</t>
  </si>
  <si>
    <t>202105F</t>
  </si>
  <si>
    <t>REFORM STREET, 51, MF SPACE</t>
  </si>
  <si>
    <t>21/00719/FULL</t>
  </si>
  <si>
    <t>202106</t>
  </si>
  <si>
    <t>COUPAR ANGUS ROAD, 40, SITE OF FORMER HOTEL</t>
  </si>
  <si>
    <t>REDWOOD BIRKHILL LIMITED</t>
  </si>
  <si>
    <t>20/00591/FULL</t>
  </si>
  <si>
    <t>202107</t>
  </si>
  <si>
    <t>PERTH ROAD, 329, FERNBRAE HOSPITAL</t>
  </si>
  <si>
    <t>S1 WEST LTD</t>
  </si>
  <si>
    <t>21/00604/FULL</t>
  </si>
  <si>
    <t>202108</t>
  </si>
  <si>
    <t>MAGDALEN YARD ROAD, LAND AT FORMER TAY ROPE WORKS</t>
  </si>
  <si>
    <t>F &amp; H DEVELOPMENTS</t>
  </si>
  <si>
    <t>19/00297/FULL</t>
  </si>
  <si>
    <t>202115</t>
  </si>
  <si>
    <t>WHITEHALL CRESCENT, 3</t>
  </si>
  <si>
    <t>JOUP PROPERTY LTD</t>
  </si>
  <si>
    <t>21/00636/FULL</t>
  </si>
  <si>
    <t>202201</t>
  </si>
  <si>
    <t>BLACKNESS ROAD, 247, LAND TO EAST OF</t>
  </si>
  <si>
    <t>21/00525/FULL</t>
  </si>
  <si>
    <t>202202</t>
  </si>
  <si>
    <t>BALLINDEAN ROAD, SITE OF FORMER FACTORY</t>
  </si>
  <si>
    <t>CULLROSS LTD/CALEDONIA HA/BOC LTD</t>
  </si>
  <si>
    <t>21/00602/FULM</t>
  </si>
  <si>
    <t>202203</t>
  </si>
  <si>
    <t>NICOLL STREET, 6</t>
  </si>
  <si>
    <t>20/00598/FULL</t>
  </si>
  <si>
    <t>202204</t>
  </si>
  <si>
    <t>MAINS LOAN, 32 - 34, SITE OF FORMER JAMES KEILLER BUILDINGS</t>
  </si>
  <si>
    <t>BARRATT NORTH SCOTLAND/MARKETGAIT DEVELOPMENTS</t>
  </si>
  <si>
    <t>20/00098/FULM</t>
  </si>
  <si>
    <t>202205</t>
  </si>
  <si>
    <t>BURNSIDE STREET, 55</t>
  </si>
  <si>
    <t>21/00857/FULM</t>
  </si>
  <si>
    <t>202206</t>
  </si>
  <si>
    <t>BROWNHILL PLACE, BROWNHILL STREET. SITE 7</t>
  </si>
  <si>
    <t>20/00250/FULL</t>
  </si>
  <si>
    <t>202303</t>
  </si>
  <si>
    <t>GUTHRIE STREET, 9</t>
  </si>
  <si>
    <t>21/00296/FULL</t>
  </si>
  <si>
    <t>202308</t>
  </si>
  <si>
    <t>ELLIOT ROAD, MAINS OF BALGAY</t>
  </si>
  <si>
    <t>22/00563/FULL</t>
  </si>
  <si>
    <t>202309</t>
  </si>
  <si>
    <t>HILLTOWN, 114, MOSQUE</t>
  </si>
  <si>
    <t>22/00699/FULL</t>
  </si>
  <si>
    <t>202310</t>
  </si>
  <si>
    <t>CANDLE LANE, 3-7</t>
  </si>
  <si>
    <t>MURRAYFIELD PROPERTIES LTD</t>
  </si>
  <si>
    <t>20/00739/FULL</t>
  </si>
  <si>
    <t>202319</t>
  </si>
  <si>
    <t>DONALDS LANE, SITE OF FORMER 6</t>
  </si>
  <si>
    <t>22/00376/FULL</t>
  </si>
  <si>
    <t>202322</t>
  </si>
  <si>
    <t>KINGHORNE ROAD, 119A, THE HIGH KIRK</t>
  </si>
  <si>
    <t>DAVID GRAY  CONSTRUCTION LTD</t>
  </si>
  <si>
    <t>23/00389/FULL</t>
  </si>
  <si>
    <t>202324</t>
  </si>
  <si>
    <t>DICKSON AVENUE, THE ROCK</t>
  </si>
  <si>
    <t>ROCK DEVELOPMENTS (SCOTLAND) LTD</t>
  </si>
  <si>
    <t>23/00510/FULL</t>
  </si>
  <si>
    <t>202401</t>
  </si>
  <si>
    <t>NETHERGATE, 172, CAIRD REST</t>
  </si>
  <si>
    <t>23/00451/FULL</t>
  </si>
  <si>
    <t>3. Constrained 2023/24</t>
  </si>
  <si>
    <t>LDP2 reference</t>
  </si>
  <si>
    <t>Year 23/24</t>
  </si>
  <si>
    <t>200321</t>
  </si>
  <si>
    <t>H13</t>
  </si>
  <si>
    <t>QUEEN VICTORIA WORKS</t>
  </si>
  <si>
    <t>Constrained</t>
  </si>
  <si>
    <t>200353</t>
  </si>
  <si>
    <t>H26</t>
  </si>
  <si>
    <t>LOTHIAN CRESCENT</t>
  </si>
  <si>
    <t>200728</t>
  </si>
  <si>
    <t>H18</t>
  </si>
  <si>
    <t>PRINCES STREET</t>
  </si>
  <si>
    <t>PREAPP/001/2019</t>
  </si>
  <si>
    <t>200807</t>
  </si>
  <si>
    <t>H04</t>
  </si>
  <si>
    <t>QUARRY GARDENS</t>
  </si>
  <si>
    <t>201205</t>
  </si>
  <si>
    <t>H02</t>
  </si>
  <si>
    <t>EARN CRESCENT, LAND AT</t>
  </si>
  <si>
    <t>201220</t>
  </si>
  <si>
    <t>H19</t>
  </si>
  <si>
    <t>BARNS OF CLAVERHOUSE ROAD, MOM PHASE 4</t>
  </si>
  <si>
    <t>201413</t>
  </si>
  <si>
    <t>H03</t>
  </si>
  <si>
    <t>CLATTO, LAND AT</t>
  </si>
  <si>
    <t>SCOTTISH WATER</t>
  </si>
  <si>
    <t>201424</t>
  </si>
  <si>
    <t>H47</t>
  </si>
  <si>
    <t>STRATHYRE AVENUE, LAND TO EAST OF</t>
  </si>
  <si>
    <t>201509</t>
  </si>
  <si>
    <t>LINLATHEN HOUSE, LAND TO EAST OF</t>
  </si>
  <si>
    <t>10/00298/FULM</t>
  </si>
  <si>
    <t>4. Small Sites 2023/24</t>
  </si>
  <si>
    <t>LDP2_reference</t>
  </si>
  <si>
    <t>Owner / Developer</t>
  </si>
  <si>
    <t>201705B</t>
  </si>
  <si>
    <t>BROOK STREET, 197, 2/2, BROUGHTY FERRY</t>
  </si>
  <si>
    <t>Small Site</t>
  </si>
  <si>
    <t>10/00066/FULL, 13/00139FULL, 16/00488/FULL, 19/00185/FULL,  22/00283/FULL</t>
  </si>
  <si>
    <t>201705K</t>
  </si>
  <si>
    <t>DUNDEE ROAD, HOLLY HILL, 69</t>
  </si>
  <si>
    <t>16/00832/FULL, 19/00845/FULL, 22/00651/FULL</t>
  </si>
  <si>
    <t>201805C</t>
  </si>
  <si>
    <t>GLAMIS ROAD, 28A</t>
  </si>
  <si>
    <t>17/00266/FULL, 21/00451/FULL</t>
  </si>
  <si>
    <t>201805D</t>
  </si>
  <si>
    <t>HAREFIELD ROAD, 16, LAND TO EAST OF</t>
  </si>
  <si>
    <t>17/00247/FULL, 22/00010/FULL</t>
  </si>
  <si>
    <t>201805M</t>
  </si>
  <si>
    <t>ARBROATH ROAD, NORTH GRANGE FARM</t>
  </si>
  <si>
    <t>18/00053/FULL, 21/00123/FULL</t>
  </si>
  <si>
    <t>202004P</t>
  </si>
  <si>
    <t>ROCKFIELD CRESCENT, 7, LAND TO NORTH</t>
  </si>
  <si>
    <t>19/00914/PPPL, 23/00511/PPPL</t>
  </si>
  <si>
    <t>202032A</t>
  </si>
  <si>
    <t>SYMERS STREET, LAND TO EAST OF 6</t>
  </si>
  <si>
    <t>20/00232/FULL, 23/00474/FULL</t>
  </si>
  <si>
    <t>202035A</t>
  </si>
  <si>
    <t>ADELAIDE PLACE, BOWLING GREEN, LAND TO WEST</t>
  </si>
  <si>
    <t>20/00310/PPPL, 23/00314/FULL</t>
  </si>
  <si>
    <t>202035C</t>
  </si>
  <si>
    <t>ALBANY ROAD, 50, GARDEN GROUND TO SOUTH</t>
  </si>
  <si>
    <t>20/00289/PPPL, 23/00839/PPPL</t>
  </si>
  <si>
    <t>202043</t>
  </si>
  <si>
    <t>BROWN STREET, 75/77, BROUGHTY FERRY</t>
  </si>
  <si>
    <t>20/00529/PPPL, 22/00547/FULL</t>
  </si>
  <si>
    <t>202061F</t>
  </si>
  <si>
    <t>AMERICANMUIR ROAD, 38, GARDEN GROUND</t>
  </si>
  <si>
    <t>20/00690/FULL</t>
  </si>
  <si>
    <t>202105B</t>
  </si>
  <si>
    <t>SPRINGFIELD, 8, G/0</t>
  </si>
  <si>
    <t>20/00618/FULL</t>
  </si>
  <si>
    <t>202105C</t>
  </si>
  <si>
    <t>FREDERICK STREET, 45, GARDEN GROUND</t>
  </si>
  <si>
    <t>20/00721/FULL, 22/00756/FULL</t>
  </si>
  <si>
    <t>202105D</t>
  </si>
  <si>
    <t>NORTH STREET, 40</t>
  </si>
  <si>
    <t>21/00008/FULL</t>
  </si>
  <si>
    <t>202105G</t>
  </si>
  <si>
    <t>REFORM STREET, 51, 2/2, CAFE</t>
  </si>
  <si>
    <t>21/00501/FULL</t>
  </si>
  <si>
    <t>202105I</t>
  </si>
  <si>
    <t>STRATHERN ROAD, 140</t>
  </si>
  <si>
    <t>20/00798/FULL</t>
  </si>
  <si>
    <t>202105J</t>
  </si>
  <si>
    <t>BALGOWAN DRIVE, 7</t>
  </si>
  <si>
    <t>21/00471/FULL</t>
  </si>
  <si>
    <t>202208</t>
  </si>
  <si>
    <t>FORTHILL ROAD, 10</t>
  </si>
  <si>
    <t>21/00688/PPPL</t>
  </si>
  <si>
    <t>202304</t>
  </si>
  <si>
    <t>CAMPHILL ROAD, 65, LAND TO SOUTH</t>
  </si>
  <si>
    <t>22/00545/FULL</t>
  </si>
  <si>
    <t>202305</t>
  </si>
  <si>
    <t>BALGILLO ROAD, 157, LAND SOUTH</t>
  </si>
  <si>
    <t>22/00503/FULL</t>
  </si>
  <si>
    <t>202306</t>
  </si>
  <si>
    <t>LAUDERDALE AVENUE, 88, GARDEN GROUND TO SOUTH</t>
  </si>
  <si>
    <t>22/00535/PPPL</t>
  </si>
  <si>
    <t>202313</t>
  </si>
  <si>
    <t>DYKES OF GRAY ROAD, SOUTH OF MAINS OF GRAY FARM</t>
  </si>
  <si>
    <t>22/00818/FULL</t>
  </si>
  <si>
    <t>202314</t>
  </si>
  <si>
    <t>DANIEL TERRACE, 2</t>
  </si>
  <si>
    <t>23/00112/FULL</t>
  </si>
  <si>
    <t>202315</t>
  </si>
  <si>
    <t>BROUGHTY FERRY ROAD, 208</t>
  </si>
  <si>
    <t>23/00128/FULL</t>
  </si>
  <si>
    <t>202317</t>
  </si>
  <si>
    <t>CLEGHORN STREET, 25A</t>
  </si>
  <si>
    <t>23/00279/FULL</t>
  </si>
  <si>
    <t>202318</t>
  </si>
  <si>
    <t>86 BELL STREET, UG FLOOR, INDIA BUILDINGS</t>
  </si>
  <si>
    <t>PAVILLION PROPERTIES LTD</t>
  </si>
  <si>
    <t>23/00345/FULL</t>
  </si>
  <si>
    <t>202321</t>
  </si>
  <si>
    <t>KINGSWAY, 74, GARDEN GROUND</t>
  </si>
  <si>
    <t>23/00110/PPPL</t>
  </si>
  <si>
    <t>202323</t>
  </si>
  <si>
    <t>NETHERGATE, 32</t>
  </si>
  <si>
    <t>23/00587/FULL</t>
  </si>
  <si>
    <t>202325</t>
  </si>
  <si>
    <t>BELL STREET, 86, INDIA BUILDINGS, 2, UPPER GROUND FLOOR</t>
  </si>
  <si>
    <t>23/00571/FULL</t>
  </si>
  <si>
    <t>202326</t>
  </si>
  <si>
    <t>BELL STREET, 86, UNIT 2, INDIA BUILDINGS</t>
  </si>
  <si>
    <t>23/00694/FULL</t>
  </si>
  <si>
    <t>202327</t>
  </si>
  <si>
    <t>BELL STREET, 86, INDIA BUILDINGS, 2, LOWER GROUND FLOOR</t>
  </si>
  <si>
    <t>23/00574/FULL</t>
  </si>
  <si>
    <t>202402</t>
  </si>
  <si>
    <t>BELL STREET, 46 &amp; 50</t>
  </si>
  <si>
    <t>23/00701/FULL</t>
  </si>
  <si>
    <t>202403</t>
  </si>
  <si>
    <t>SHEPHERDS LOAN, LAND SOUTH OF STEPHENS YARD</t>
  </si>
  <si>
    <t>23/00170/FULL</t>
  </si>
  <si>
    <t>202404</t>
  </si>
  <si>
    <t>PERTH ROAD, 381, GARDEN GROUND TO EAST</t>
  </si>
  <si>
    <t>23/00668/FULL</t>
  </si>
  <si>
    <t>202405</t>
  </si>
  <si>
    <t>BELL STREET, 86, UNIT 1, INDIA BUILDINGS</t>
  </si>
  <si>
    <t>23/00855/FULL</t>
  </si>
  <si>
    <t>202406</t>
  </si>
  <si>
    <t>GOTTERSTONE DRIVE, 61</t>
  </si>
  <si>
    <t>23/00079/FULL</t>
  </si>
  <si>
    <t>202407</t>
  </si>
  <si>
    <t>DUNDEE ROAD, 69, WOODCROFT</t>
  </si>
  <si>
    <t>23/00404/FULL</t>
  </si>
  <si>
    <t>201410A</t>
  </si>
  <si>
    <t>WEST GROVE AVENUE,10</t>
  </si>
  <si>
    <t>08/00592/FUL, 16/00314/FULL, 19/00376/FULL, 21/00671/FULL</t>
  </si>
  <si>
    <t>201410C</t>
  </si>
  <si>
    <t>BUGHTIES ROAD, 22</t>
  </si>
  <si>
    <t>16/00889/FULL, 19/00822/FULL</t>
  </si>
  <si>
    <t>201510B</t>
  </si>
  <si>
    <t>BURNSIDE STREET, 6-10, SITE OF</t>
  </si>
  <si>
    <t>22/00748/FULL</t>
  </si>
  <si>
    <t>201607L</t>
  </si>
  <si>
    <t>COLLINGWOOD CRESCENT, 20, LAND TO WEST OF</t>
  </si>
  <si>
    <t>15/00138/FULL, 19/00031/FULL</t>
  </si>
  <si>
    <t>201705H</t>
  </si>
  <si>
    <t>MONIFIETH ROAD, 96</t>
  </si>
  <si>
    <t>16/00505/FULL</t>
  </si>
  <si>
    <t>201805B</t>
  </si>
  <si>
    <t>MONIFIETH ROAD, 92A</t>
  </si>
  <si>
    <t>16/00745/FULL</t>
  </si>
  <si>
    <t>201805G</t>
  </si>
  <si>
    <t>GIBSON TERRACE, 3, LAND EAST OF</t>
  </si>
  <si>
    <t>17/00594/FULL, 20/00295/FULL</t>
  </si>
  <si>
    <t>201805J</t>
  </si>
  <si>
    <t>PRINCES STREET, 161</t>
  </si>
  <si>
    <t>17/00769/FULL</t>
  </si>
  <si>
    <t>202019D</t>
  </si>
  <si>
    <t>MONIFIETH ROAD, 69, STONELEE GUEST HOUSE</t>
  </si>
  <si>
    <t>20/00148/FULL</t>
  </si>
  <si>
    <t>202031</t>
  </si>
  <si>
    <t>A&amp;G PROPERTIES</t>
  </si>
  <si>
    <t>19/00861/FULL</t>
  </si>
  <si>
    <t>202035D</t>
  </si>
  <si>
    <t>SPRINGHILL, 13</t>
  </si>
  <si>
    <t>20/00459/FULL</t>
  </si>
  <si>
    <t>202035F</t>
  </si>
  <si>
    <t>DUDHOPE TERRACE, 9</t>
  </si>
  <si>
    <t>20/00548/FULL</t>
  </si>
  <si>
    <t>202035G</t>
  </si>
  <si>
    <t>VICTORIA ROAD, 10,G1 VICTORIA CHAMBERS</t>
  </si>
  <si>
    <t>TAYSIDE PROPERTY MANAGEMENT</t>
  </si>
  <si>
    <t>20/00133/FULL</t>
  </si>
  <si>
    <t>202035H</t>
  </si>
  <si>
    <t>MURRAYGATE, 39, 1/0</t>
  </si>
  <si>
    <t>CASA FRESA HOLDINGS LLP</t>
  </si>
  <si>
    <t>20/00509/FULL</t>
  </si>
  <si>
    <t>202035K</t>
  </si>
  <si>
    <t>CAENLOCHAN ROAD, 4</t>
  </si>
  <si>
    <t>20/00625/FULL</t>
  </si>
  <si>
    <t>202061D</t>
  </si>
  <si>
    <t>NETHERGATE, 138, BASEMENT</t>
  </si>
  <si>
    <t>20/00343/FULL</t>
  </si>
  <si>
    <t>202302</t>
  </si>
  <si>
    <t>ELLISLEA ROAD, 9, GARDEN GROUND</t>
  </si>
  <si>
    <t>22/00373/FULL</t>
  </si>
  <si>
    <t>202311</t>
  </si>
  <si>
    <t>LOCHEE ROAD, 142A</t>
  </si>
  <si>
    <t>22/00485/FULL</t>
  </si>
  <si>
    <t>202316</t>
  </si>
  <si>
    <t>STRATHERN ROAD, 32, GARDEN GROUND</t>
  </si>
  <si>
    <t>23/00199/FULL</t>
  </si>
  <si>
    <t>5. Removed Sites 2023/24</t>
  </si>
  <si>
    <t>COMPLETED SITES</t>
  </si>
  <si>
    <t>Building Warrant Reference</t>
  </si>
  <si>
    <t>BW plots withdrawn</t>
  </si>
  <si>
    <t>ESPLANADE, FORMER JACQUES NIGHTCLUB</t>
  </si>
  <si>
    <t>Site Complete</t>
  </si>
  <si>
    <t>GL RESIDENTIAL</t>
  </si>
  <si>
    <t>11/00340/FULL</t>
  </si>
  <si>
    <t>12/00395/NBUILD</t>
  </si>
  <si>
    <t>CLAVERHOUSE OLD ROAD, LAND TO EAST OF 1</t>
  </si>
  <si>
    <t>RIVERVIEW CONSTRUCTION LTD</t>
  </si>
  <si>
    <t>16/00987/FULL</t>
  </si>
  <si>
    <t>18/00146/DOM1</t>
  </si>
  <si>
    <t>RAGLAN STREET, 5</t>
  </si>
  <si>
    <t>JF KEGS</t>
  </si>
  <si>
    <t>18/00984/FULL</t>
  </si>
  <si>
    <t>22/00206/DOM1</t>
  </si>
  <si>
    <t>STRATHMARTINE ROAD, 347-349</t>
  </si>
  <si>
    <t>Small</t>
  </si>
  <si>
    <t>22/00444/FULL</t>
  </si>
  <si>
    <t>22/00464/dom1</t>
  </si>
  <si>
    <t>201009A</t>
  </si>
  <si>
    <t>H30</t>
  </si>
  <si>
    <t>HADDINGTON AVENUE (Phase 1)</t>
  </si>
  <si>
    <t>MERCHANT/HOME SCOTLAND</t>
  </si>
  <si>
    <t>18/00224/FULL</t>
  </si>
  <si>
    <t>18/00744/DOM1</t>
  </si>
  <si>
    <t>201303</t>
  </si>
  <si>
    <t>PITKERRO ROAD, 189-197</t>
  </si>
  <si>
    <t>16/01057/FULL, 19/00807/FULL</t>
  </si>
  <si>
    <t>18/00634/DOM1</t>
  </si>
  <si>
    <t>201601</t>
  </si>
  <si>
    <t>GARDYNE ROAD, WINNOCKS, 1</t>
  </si>
  <si>
    <t>15/00416/FULL, 17/00947/FULL, 22/0018/NMV, 23/0019/NMV</t>
  </si>
  <si>
    <t>17/00711/DOM1</t>
  </si>
  <si>
    <t>201702</t>
  </si>
  <si>
    <t>GRAY STREET, 44</t>
  </si>
  <si>
    <t>DEANSCOURT LTD</t>
  </si>
  <si>
    <t>16/00362/FULL</t>
  </si>
  <si>
    <t>18/00092/DOM1</t>
  </si>
  <si>
    <t>201826A</t>
  </si>
  <si>
    <t>SUMMERFIELD GARDENS NORTH</t>
  </si>
  <si>
    <t>17/00307/FULL</t>
  </si>
  <si>
    <t>17/00650/DOM1</t>
  </si>
  <si>
    <t>201904A</t>
  </si>
  <si>
    <t>PERTH ROAD, 474, LAND TO EAST OF COACH HOUSE</t>
  </si>
  <si>
    <t>18/00129/FULL, 21/00086/FULL</t>
  </si>
  <si>
    <t>21/00461/DOM2</t>
  </si>
  <si>
    <t>201904F</t>
  </si>
  <si>
    <t>ALBERT SQUARE, 21</t>
  </si>
  <si>
    <t>18/00454/FULL</t>
  </si>
  <si>
    <t>19/00085/DOM1</t>
  </si>
  <si>
    <t>201904G</t>
  </si>
  <si>
    <t>RIVER CRESCENT, GARDEN GROUND WEST OF BURNSIDE</t>
  </si>
  <si>
    <t>18/00595/FULL, 20/00129/FULL</t>
  </si>
  <si>
    <t>20/00330/DOM2</t>
  </si>
  <si>
    <t>202002</t>
  </si>
  <si>
    <t>LIFF HOSPITAL</t>
  </si>
  <si>
    <t>MILLER HOMES</t>
  </si>
  <si>
    <t>18/00406/FULL, 18/00407/FULL</t>
  </si>
  <si>
    <t>18/00564/DOM1</t>
  </si>
  <si>
    <t>202004L</t>
  </si>
  <si>
    <t>DEWLOR DEVELOPMENTS</t>
  </si>
  <si>
    <t>19/00560/FULL, 23/00238/FULL</t>
  </si>
  <si>
    <t>19/00493/DOM1</t>
  </si>
  <si>
    <t>202019C</t>
  </si>
  <si>
    <t>DOUGLAS TERRACE, 12</t>
  </si>
  <si>
    <t>16/00702/FULL, 20/00143/FULL</t>
  </si>
  <si>
    <t>21/00464/DOM2</t>
  </si>
  <si>
    <t>202019F</t>
  </si>
  <si>
    <t>ALBANY ROAD, 39A</t>
  </si>
  <si>
    <t>20/00292/FULL</t>
  </si>
  <si>
    <t>20/00400/DOM4</t>
  </si>
  <si>
    <t>202032C</t>
  </si>
  <si>
    <t>20/00162/FULL, 21/00702/FULL, 22/00367/FULL</t>
  </si>
  <si>
    <t>21/00850/DOM1</t>
  </si>
  <si>
    <t>202061G</t>
  </si>
  <si>
    <t>DYKES OF GRAY, BRAESIDE</t>
  </si>
  <si>
    <t>20/00791/FULL</t>
  </si>
  <si>
    <t>21/00576/DOM2</t>
  </si>
  <si>
    <t>202061H</t>
  </si>
  <si>
    <t>NORTH GRANGE FARM, LAND TO EAST OF FARMHOUSE</t>
  </si>
  <si>
    <t>20/00840/FULL</t>
  </si>
  <si>
    <t>21/00774/DOM2</t>
  </si>
  <si>
    <t>202071</t>
  </si>
  <si>
    <t>SOAPWORK LANE, SOAPWORK LANE HOUSE</t>
  </si>
  <si>
    <t>20/00714/FULL</t>
  </si>
  <si>
    <t>20/00595/DOM1</t>
  </si>
  <si>
    <t>202105H</t>
  </si>
  <si>
    <t>SOUTHAMPTON ROAD, FORMER CRAIGIE HOUSE, LAND AT</t>
  </si>
  <si>
    <t>21/00634/FULL</t>
  </si>
  <si>
    <t>21/00663/DOM2</t>
  </si>
  <si>
    <t>202105K</t>
  </si>
  <si>
    <t>SOUTH TAY STREET, 28, GROUND &amp; BASEMENT</t>
  </si>
  <si>
    <t>RD DEVELOPMENTS LTD</t>
  </si>
  <si>
    <t>21/00361/FULL</t>
  </si>
  <si>
    <t>21/00711/DOM4</t>
  </si>
  <si>
    <t>202207</t>
  </si>
  <si>
    <t>BUCHANAN STREET, ELECTRIC SUB-STATION</t>
  </si>
  <si>
    <t>18/00779/PPPL, 21/00934/APCONL</t>
  </si>
  <si>
    <t>22/00256/DOM1</t>
  </si>
  <si>
    <t>CONSENT EXPIRED</t>
  </si>
  <si>
    <t>202041</t>
  </si>
  <si>
    <t>CONSTABLE STREET, LOWER DENS WORKS, BLOCK G</t>
  </si>
  <si>
    <t>Consent Expired</t>
  </si>
  <si>
    <t>STABLES DEVELOPMENT LLP</t>
  </si>
  <si>
    <t>20/00572/FULL</t>
  </si>
  <si>
    <t>202055</t>
  </si>
  <si>
    <t>TANNADICE STREET - 28-30, COURT STREET - 32</t>
  </si>
  <si>
    <t>ARB PROPERTIES</t>
  </si>
  <si>
    <t>19/00925/FULL, 20/00784/FULL</t>
  </si>
  <si>
    <t>201510A</t>
  </si>
  <si>
    <t>HIGH STREET, LOCHEE, SITE OF WEAVERS VILLAGE</t>
  </si>
  <si>
    <t>19/00738/FULL</t>
  </si>
  <si>
    <t>21/00029/DOM1</t>
  </si>
  <si>
    <t>SMALL SITE - CONSENT EXPIRED</t>
  </si>
  <si>
    <t>Column1</t>
  </si>
  <si>
    <t>Column2</t>
  </si>
  <si>
    <t>201705G</t>
  </si>
  <si>
    <t>DUDHOPE TERRACE, 7</t>
  </si>
  <si>
    <t>16/00277/FULL, 19/00797/FULL</t>
  </si>
  <si>
    <t>19/00655/DOM4</t>
  </si>
  <si>
    <t>202019E</t>
  </si>
  <si>
    <t>VICTORIA ROAD, 1, BROUGHTY FERRY</t>
  </si>
  <si>
    <t>20/00176/FULL</t>
  </si>
  <si>
    <t>202035B</t>
  </si>
  <si>
    <t>ERSKINE STREET, 20</t>
  </si>
  <si>
    <t>20/00365/FULL</t>
  </si>
  <si>
    <t>202035I</t>
  </si>
  <si>
    <t>HILLTOWN, 245</t>
  </si>
  <si>
    <t>20/00631/FULL</t>
  </si>
  <si>
    <t>202035J</t>
  </si>
  <si>
    <t>COMMERCIAL STREET, 84, 2/1</t>
  </si>
  <si>
    <t>CARDROSS ESTATES</t>
  </si>
  <si>
    <t>20/00612/FULL</t>
  </si>
  <si>
    <t>202035L</t>
  </si>
  <si>
    <t>WEST BELL STREET, 1A</t>
  </si>
  <si>
    <t>20/00644/FULL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</si>
</sst>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3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scheme val="minor"/>
    </font>
    <font>
      <sz val="11"/>
      <color rgb="FF00B05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</font>
    <font>
      <sz val="11"/>
      <color rgb="FF000000"/>
      <name val="Aptos Narrow"/>
      <family val="2"/>
      <scheme val="minor"/>
    </font>
    <font>
      <b/>
      <sz val="11"/>
      <color theme="3" tint="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scheme val="minor"/>
    </font>
    <font>
      <sz val="11"/>
      <name val="Aptos Narrow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4">
    <xf numFmtId="0" fontId="0" fillId="0" borderId="0" xfId="0"/>
    <xf numFmtId="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10" xfId="0" applyNumberFormat="1" applyBorder="1" applyAlignment="1">
      <alignment vertical="center" wrapText="1"/>
    </xf>
    <xf numFmtId="1" fontId="0" fillId="0" borderId="10" xfId="0" applyNumberFormat="1" applyBorder="1" applyAlignment="1">
      <alignment horizontal="center" vertical="center" wrapText="1"/>
    </xf>
    <xf numFmtId="1" fontId="0" fillId="33" borderId="11" xfId="0" applyNumberForma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34" borderId="10" xfId="0" applyNumberFormat="1" applyFill="1" applyBorder="1" applyAlignment="1">
      <alignment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" fontId="0" fillId="34" borderId="15" xfId="0" applyNumberFormat="1" applyFill="1" applyBorder="1" applyAlignment="1">
      <alignment vertical="center" wrapText="1"/>
    </xf>
    <xf numFmtId="1" fontId="0" fillId="35" borderId="10" xfId="0" applyNumberFormat="1" applyFill="1" applyBorder="1" applyAlignment="1">
      <alignment vertical="center" wrapText="1"/>
    </xf>
    <xf numFmtId="1" fontId="0" fillId="34" borderId="20" xfId="0" applyNumberFormat="1" applyFill="1" applyBorder="1" applyAlignment="1">
      <alignment vertical="center" wrapText="1"/>
    </xf>
    <xf numFmtId="164" fontId="0" fillId="35" borderId="10" xfId="0" applyNumberFormat="1" applyFill="1" applyBorder="1" applyAlignment="1">
      <alignment horizontal="center" vertical="center" wrapText="1"/>
    </xf>
    <xf numFmtId="2" fontId="0" fillId="35" borderId="10" xfId="0" applyNumberFormat="1" applyFill="1" applyBorder="1" applyAlignment="1">
      <alignment horizontal="center" vertical="center" wrapText="1"/>
    </xf>
    <xf numFmtId="1" fontId="0" fillId="35" borderId="10" xfId="0" applyNumberFormat="1" applyFill="1" applyBorder="1" applyAlignment="1">
      <alignment horizontal="center" vertical="center" wrapText="1"/>
    </xf>
    <xf numFmtId="14" fontId="0" fillId="35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1" fontId="20" fillId="35" borderId="10" xfId="0" applyNumberFormat="1" applyFont="1" applyFill="1" applyBorder="1" applyAlignment="1">
      <alignment horizontal="center" vertical="center" wrapText="1"/>
    </xf>
    <xf numFmtId="164" fontId="0" fillId="35" borderId="16" xfId="0" applyNumberFormat="1" applyFill="1" applyBorder="1" applyAlignment="1">
      <alignment horizontal="center" vertical="center" wrapText="1"/>
    </xf>
    <xf numFmtId="2" fontId="0" fillId="35" borderId="16" xfId="0" applyNumberFormat="1" applyFill="1" applyBorder="1" applyAlignment="1">
      <alignment horizontal="center" vertical="center" wrapText="1"/>
    </xf>
    <xf numFmtId="1" fontId="0" fillId="35" borderId="16" xfId="0" applyNumberFormat="1" applyFill="1" applyBorder="1" applyAlignment="1">
      <alignment vertical="center" wrapText="1"/>
    </xf>
    <xf numFmtId="1" fontId="0" fillId="35" borderId="16" xfId="0" applyNumberFormat="1" applyFill="1" applyBorder="1" applyAlignment="1">
      <alignment horizontal="center" vertical="center" wrapText="1"/>
    </xf>
    <xf numFmtId="14" fontId="0" fillId="35" borderId="16" xfId="0" applyNumberFormat="1" applyFill="1" applyBorder="1" applyAlignment="1">
      <alignment horizontal="center" vertical="center" wrapText="1"/>
    </xf>
    <xf numFmtId="0" fontId="0" fillId="35" borderId="16" xfId="0" applyFill="1" applyBorder="1" applyAlignment="1">
      <alignment horizontal="center" vertical="center" wrapText="1"/>
    </xf>
    <xf numFmtId="1" fontId="21" fillId="34" borderId="18" xfId="0" applyNumberFormat="1" applyFont="1" applyFill="1" applyBorder="1" applyAlignment="1">
      <alignment vertical="center" wrapText="1"/>
    </xf>
    <xf numFmtId="164" fontId="21" fillId="34" borderId="18" xfId="0" applyNumberFormat="1" applyFont="1" applyFill="1" applyBorder="1" applyAlignment="1">
      <alignment horizontal="center" vertical="center" wrapText="1"/>
    </xf>
    <xf numFmtId="2" fontId="21" fillId="34" borderId="18" xfId="0" applyNumberFormat="1" applyFont="1" applyFill="1" applyBorder="1" applyAlignment="1">
      <alignment horizontal="center" vertical="center" wrapText="1"/>
    </xf>
    <xf numFmtId="1" fontId="21" fillId="34" borderId="18" xfId="0" applyNumberFormat="1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1" fontId="0" fillId="34" borderId="16" xfId="0" applyNumberFormat="1" applyFill="1" applyBorder="1" applyAlignment="1">
      <alignment vertical="center" wrapText="1"/>
    </xf>
    <xf numFmtId="1" fontId="21" fillId="36" borderId="18" xfId="0" applyNumberFormat="1" applyFont="1" applyFill="1" applyBorder="1" applyAlignment="1">
      <alignment vertical="center" wrapText="1"/>
    </xf>
    <xf numFmtId="164" fontId="21" fillId="36" borderId="18" xfId="0" applyNumberFormat="1" applyFont="1" applyFill="1" applyBorder="1" applyAlignment="1">
      <alignment horizontal="center" vertical="center" wrapText="1"/>
    </xf>
    <xf numFmtId="2" fontId="21" fillId="36" borderId="18" xfId="0" applyNumberFormat="1" applyFont="1" applyFill="1" applyBorder="1" applyAlignment="1">
      <alignment horizontal="center" vertical="center" wrapText="1"/>
    </xf>
    <xf numFmtId="1" fontId="21" fillId="36" borderId="18" xfId="0" applyNumberFormat="1" applyFont="1" applyFill="1" applyBorder="1" applyAlignment="1">
      <alignment horizontal="center" vertical="center" wrapText="1"/>
    </xf>
    <xf numFmtId="0" fontId="21" fillId="36" borderId="18" xfId="0" applyFont="1" applyFill="1" applyBorder="1" applyAlignment="1">
      <alignment horizontal="center" vertical="center" wrapText="1"/>
    </xf>
    <xf numFmtId="1" fontId="0" fillId="34" borderId="21" xfId="0" applyNumberFormat="1" applyFill="1" applyBorder="1" applyAlignment="1">
      <alignment vertical="center" wrapText="1"/>
    </xf>
    <xf numFmtId="1" fontId="0" fillId="35" borderId="12" xfId="0" applyNumberFormat="1" applyFill="1" applyBorder="1" applyAlignment="1">
      <alignment vertical="center" wrapText="1"/>
    </xf>
    <xf numFmtId="1" fontId="0" fillId="35" borderId="12" xfId="0" applyNumberFormat="1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1" fontId="0" fillId="35" borderId="14" xfId="0" applyNumberFormat="1" applyFill="1" applyBorder="1" applyAlignment="1">
      <alignment horizontal="center" vertical="center" wrapText="1"/>
    </xf>
    <xf numFmtId="1" fontId="21" fillId="36" borderId="17" xfId="0" applyNumberFormat="1" applyFont="1" applyFill="1" applyBorder="1" applyAlignment="1">
      <alignment vertical="center" wrapText="1"/>
    </xf>
    <xf numFmtId="164" fontId="0" fillId="35" borderId="12" xfId="0" applyNumberFormat="1" applyFill="1" applyBorder="1" applyAlignment="1">
      <alignment horizontal="center" vertical="center" wrapText="1"/>
    </xf>
    <xf numFmtId="2" fontId="0" fillId="35" borderId="1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1" fontId="23" fillId="0" borderId="10" xfId="0" applyNumberFormat="1" applyFont="1" applyBorder="1" applyAlignment="1">
      <alignment horizontal="center" vertical="center" wrapText="1"/>
    </xf>
    <xf numFmtId="0" fontId="21" fillId="34" borderId="0" xfId="0" applyFont="1" applyFill="1" applyAlignment="1">
      <alignment vertical="center" wrapText="1"/>
    </xf>
    <xf numFmtId="1" fontId="22" fillId="0" borderId="0" xfId="0" applyNumberFormat="1" applyFont="1" applyAlignment="1">
      <alignment horizontal="center" vertical="center" wrapText="1"/>
    </xf>
    <xf numFmtId="1" fontId="22" fillId="34" borderId="18" xfId="0" applyNumberFormat="1" applyFont="1" applyFill="1" applyBorder="1" applyAlignment="1">
      <alignment vertical="center" wrapText="1"/>
    </xf>
    <xf numFmtId="164" fontId="22" fillId="34" borderId="18" xfId="0" applyNumberFormat="1" applyFont="1" applyFill="1" applyBorder="1" applyAlignment="1">
      <alignment horizontal="center" vertical="center" wrapText="1"/>
    </xf>
    <xf numFmtId="2" fontId="22" fillId="34" borderId="18" xfId="0" applyNumberFormat="1" applyFont="1" applyFill="1" applyBorder="1" applyAlignment="1">
      <alignment horizontal="center" vertical="center" wrapText="1"/>
    </xf>
    <xf numFmtId="1" fontId="22" fillId="34" borderId="18" xfId="0" applyNumberFormat="1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1" fontId="22" fillId="34" borderId="19" xfId="0" applyNumberFormat="1" applyFont="1" applyFill="1" applyBorder="1" applyAlignment="1">
      <alignment vertical="center" wrapText="1"/>
    </xf>
    <xf numFmtId="1" fontId="21" fillId="0" borderId="10" xfId="0" applyNumberFormat="1" applyFont="1" applyBorder="1" applyAlignment="1">
      <alignment vertical="center" wrapText="1"/>
    </xf>
    <xf numFmtId="1" fontId="24" fillId="35" borderId="10" xfId="0" applyNumberFormat="1" applyFont="1" applyFill="1" applyBorder="1" applyAlignment="1">
      <alignment vertical="center" wrapText="1"/>
    </xf>
    <xf numFmtId="1" fontId="24" fillId="0" borderId="10" xfId="0" applyNumberFormat="1" applyFont="1" applyBorder="1" applyAlignment="1">
      <alignment horizontal="center" vertical="center" wrapText="1"/>
    </xf>
    <xf numFmtId="1" fontId="21" fillId="35" borderId="10" xfId="0" applyNumberFormat="1" applyFont="1" applyFill="1" applyBorder="1" applyAlignment="1">
      <alignment horizontal="center" vertical="center" wrapText="1"/>
    </xf>
    <xf numFmtId="1" fontId="21" fillId="35" borderId="16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vertical="center" wrapText="1"/>
    </xf>
    <xf numFmtId="1" fontId="22" fillId="34" borderId="11" xfId="0" applyNumberFormat="1" applyFont="1" applyFill="1" applyBorder="1" applyAlignment="1">
      <alignment vertical="center" wrapText="1"/>
    </xf>
    <xf numFmtId="164" fontId="22" fillId="34" borderId="11" xfId="0" applyNumberFormat="1" applyFont="1" applyFill="1" applyBorder="1" applyAlignment="1">
      <alignment horizontal="center" vertical="center" wrapText="1"/>
    </xf>
    <xf numFmtId="2" fontId="22" fillId="34" borderId="11" xfId="0" applyNumberFormat="1" applyFont="1" applyFill="1" applyBorder="1" applyAlignment="1">
      <alignment horizontal="center" vertical="center" wrapText="1"/>
    </xf>
    <xf numFmtId="1" fontId="22" fillId="34" borderId="11" xfId="0" applyNumberFormat="1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1" fontId="0" fillId="0" borderId="13" xfId="0" applyNumberFormat="1" applyBorder="1" applyAlignment="1">
      <alignment vertical="center" wrapText="1"/>
    </xf>
    <xf numFmtId="1" fontId="21" fillId="35" borderId="10" xfId="0" applyNumberFormat="1" applyFont="1" applyFill="1" applyBorder="1" applyAlignment="1">
      <alignment vertical="center" wrapText="1"/>
    </xf>
    <xf numFmtId="164" fontId="21" fillId="35" borderId="10" xfId="0" applyNumberFormat="1" applyFont="1" applyFill="1" applyBorder="1" applyAlignment="1">
      <alignment horizontal="center" vertical="center" wrapText="1"/>
    </xf>
    <xf numFmtId="2" fontId="21" fillId="35" borderId="10" xfId="0" applyNumberFormat="1" applyFont="1" applyFill="1" applyBorder="1" applyAlignment="1">
      <alignment horizontal="center" vertical="center" wrapText="1"/>
    </xf>
    <xf numFmtId="14" fontId="21" fillId="35" borderId="10" xfId="0" applyNumberFormat="1" applyFont="1" applyFill="1" applyBorder="1" applyAlignment="1">
      <alignment horizontal="center" vertical="center" wrapText="1"/>
    </xf>
    <xf numFmtId="1" fontId="25" fillId="34" borderId="20" xfId="0" applyNumberFormat="1" applyFont="1" applyFill="1" applyBorder="1" applyAlignment="1">
      <alignment vertical="center" wrapText="1"/>
    </xf>
    <xf numFmtId="1" fontId="25" fillId="34" borderId="16" xfId="0" applyNumberFormat="1" applyFont="1" applyFill="1" applyBorder="1" applyAlignment="1">
      <alignment vertical="center" wrapText="1"/>
    </xf>
    <xf numFmtId="164" fontId="25" fillId="34" borderId="16" xfId="0" applyNumberFormat="1" applyFont="1" applyFill="1" applyBorder="1" applyAlignment="1">
      <alignment horizontal="center" vertical="center" wrapText="1"/>
    </xf>
    <xf numFmtId="2" fontId="25" fillId="34" borderId="16" xfId="0" applyNumberFormat="1" applyFont="1" applyFill="1" applyBorder="1" applyAlignment="1">
      <alignment horizontal="center" vertical="center" wrapText="1"/>
    </xf>
    <xf numFmtId="1" fontId="25" fillId="34" borderId="16" xfId="0" applyNumberFormat="1" applyFont="1" applyFill="1" applyBorder="1" applyAlignment="1">
      <alignment horizontal="center" vertical="center" wrapText="1"/>
    </xf>
    <xf numFmtId="14" fontId="25" fillId="34" borderId="16" xfId="0" applyNumberFormat="1" applyFont="1" applyFill="1" applyBorder="1" applyAlignment="1">
      <alignment horizontal="center" vertical="center" wrapText="1"/>
    </xf>
    <xf numFmtId="0" fontId="25" fillId="34" borderId="16" xfId="0" applyFont="1" applyFill="1" applyBorder="1" applyAlignment="1">
      <alignment horizontal="center" vertical="center" wrapText="1"/>
    </xf>
    <xf numFmtId="1" fontId="25" fillId="34" borderId="0" xfId="0" applyNumberFormat="1" applyFont="1" applyFill="1" applyAlignment="1">
      <alignment vertical="center" wrapText="1"/>
    </xf>
    <xf numFmtId="164" fontId="25" fillId="34" borderId="0" xfId="0" applyNumberFormat="1" applyFont="1" applyFill="1" applyAlignment="1">
      <alignment horizontal="center" vertical="center" wrapText="1"/>
    </xf>
    <xf numFmtId="2" fontId="25" fillId="34" borderId="0" xfId="0" applyNumberFormat="1" applyFont="1" applyFill="1" applyAlignment="1">
      <alignment horizontal="center" vertical="center" wrapText="1"/>
    </xf>
    <xf numFmtId="1" fontId="25" fillId="34" borderId="0" xfId="0" applyNumberFormat="1" applyFont="1" applyFill="1" applyAlignment="1">
      <alignment horizontal="center" vertical="center" wrapText="1"/>
    </xf>
    <xf numFmtId="0" fontId="25" fillId="34" borderId="0" xfId="0" applyFont="1" applyFill="1" applyAlignment="1">
      <alignment horizontal="center" vertical="center" wrapText="1"/>
    </xf>
    <xf numFmtId="49" fontId="0" fillId="34" borderId="10" xfId="0" applyNumberFormat="1" applyFill="1" applyBorder="1" applyAlignment="1">
      <alignment horizontal="left" vertical="center" wrapText="1"/>
    </xf>
    <xf numFmtId="49" fontId="0" fillId="34" borderId="10" xfId="0" applyNumberFormat="1" applyFill="1" applyBorder="1" applyAlignment="1">
      <alignment vertical="center" wrapText="1"/>
    </xf>
    <xf numFmtId="49" fontId="0" fillId="34" borderId="15" xfId="0" applyNumberFormat="1" applyFill="1" applyBorder="1" applyAlignment="1">
      <alignment vertical="center" wrapText="1"/>
    </xf>
    <xf numFmtId="49" fontId="25" fillId="34" borderId="0" xfId="0" applyNumberFormat="1" applyFon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21" fillId="34" borderId="17" xfId="0" applyNumberFormat="1" applyFont="1" applyFill="1" applyBorder="1" applyAlignment="1">
      <alignment vertical="center" wrapText="1"/>
    </xf>
    <xf numFmtId="49" fontId="25" fillId="34" borderId="20" xfId="0" applyNumberFormat="1" applyFont="1" applyFill="1" applyBorder="1" applyAlignment="1">
      <alignment vertical="center" wrapText="1"/>
    </xf>
    <xf numFmtId="49" fontId="0" fillId="0" borderId="0" xfId="0" applyNumberFormat="1"/>
    <xf numFmtId="49" fontId="0" fillId="34" borderId="20" xfId="0" applyNumberFormat="1" applyFill="1" applyBorder="1" applyAlignment="1">
      <alignment vertical="center" wrapText="1"/>
    </xf>
    <xf numFmtId="49" fontId="21" fillId="34" borderId="15" xfId="0" applyNumberFormat="1" applyFont="1" applyFill="1" applyBorder="1" applyAlignment="1">
      <alignment horizontal="left" vertical="center" wrapText="1"/>
    </xf>
    <xf numFmtId="49" fontId="0" fillId="34" borderId="15" xfId="0" applyNumberFormat="1" applyFill="1" applyBorder="1" applyAlignment="1">
      <alignment horizontal="left" vertical="center" wrapText="1"/>
    </xf>
    <xf numFmtId="49" fontId="22" fillId="34" borderId="11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wrapText="1"/>
    </xf>
    <xf numFmtId="49" fontId="22" fillId="34" borderId="17" xfId="0" applyNumberFormat="1" applyFont="1" applyFill="1" applyBorder="1" applyAlignment="1">
      <alignment vertical="center" wrapText="1"/>
    </xf>
    <xf numFmtId="49" fontId="0" fillId="33" borderId="11" xfId="0" applyNumberFormat="1" applyFill="1" applyBorder="1" applyAlignment="1">
      <alignment vertical="center" wrapText="1"/>
    </xf>
    <xf numFmtId="1" fontId="0" fillId="33" borderId="11" xfId="0" applyNumberFormat="1" applyFill="1" applyBorder="1" applyAlignment="1">
      <alignment vertical="center" wrapText="1"/>
    </xf>
    <xf numFmtId="164" fontId="0" fillId="33" borderId="11" xfId="0" applyNumberFormat="1" applyFill="1" applyBorder="1" applyAlignment="1">
      <alignment horizontal="center" vertical="center" wrapText="1"/>
    </xf>
    <xf numFmtId="2" fontId="0" fillId="33" borderId="11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1" fontId="24" fillId="0" borderId="10" xfId="0" applyNumberFormat="1" applyFont="1" applyBorder="1" applyAlignment="1">
      <alignment vertical="center" wrapText="1"/>
    </xf>
    <xf numFmtId="1" fontId="24" fillId="35" borderId="12" xfId="0" applyNumberFormat="1" applyFont="1" applyFill="1" applyBorder="1" applyAlignment="1">
      <alignment horizontal="center" vertical="center" wrapText="1"/>
    </xf>
    <xf numFmtId="1" fontId="24" fillId="35" borderId="10" xfId="0" applyNumberFormat="1" applyFont="1" applyFill="1" applyBorder="1" applyAlignment="1">
      <alignment horizontal="center" vertical="center" wrapText="1"/>
    </xf>
    <xf numFmtId="1" fontId="24" fillId="35" borderId="16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Border="1" applyAlignment="1">
      <alignment vertical="center" wrapText="1"/>
    </xf>
    <xf numFmtId="1" fontId="0" fillId="35" borderId="0" xfId="0" applyNumberFormat="1" applyFill="1" applyAlignment="1">
      <alignment horizontal="center" vertical="center" wrapText="1"/>
    </xf>
    <xf numFmtId="1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16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1" fontId="24" fillId="33" borderId="11" xfId="0" applyNumberFormat="1" applyFont="1" applyFill="1" applyBorder="1" applyAlignment="1">
      <alignment vertical="center" wrapText="1"/>
    </xf>
    <xf numFmtId="1" fontId="24" fillId="34" borderId="11" xfId="0" applyNumberFormat="1" applyFont="1" applyFill="1" applyBorder="1" applyAlignment="1">
      <alignment vertical="center" wrapText="1"/>
    </xf>
    <xf numFmtId="1" fontId="28" fillId="35" borderId="10" xfId="0" applyNumberFormat="1" applyFont="1" applyFill="1" applyBorder="1" applyAlignment="1">
      <alignment horizontal="center" vertical="center" wrapText="1"/>
    </xf>
    <xf numFmtId="1" fontId="19" fillId="35" borderId="10" xfId="0" applyNumberFormat="1" applyFont="1" applyFill="1" applyBorder="1" applyAlignment="1">
      <alignment horizontal="center" vertical="center" wrapText="1"/>
    </xf>
    <xf numFmtId="1" fontId="29" fillId="35" borderId="10" xfId="0" applyNumberFormat="1" applyFont="1" applyFill="1" applyBorder="1" applyAlignment="1">
      <alignment horizontal="center" vertical="center" wrapText="1"/>
    </xf>
    <xf numFmtId="1" fontId="29" fillId="0" borderId="10" xfId="0" applyNumberFormat="1" applyFont="1" applyBorder="1" applyAlignment="1">
      <alignment horizontal="center" vertical="center" wrapText="1"/>
    </xf>
    <xf numFmtId="1" fontId="28" fillId="0" borderId="10" xfId="0" applyNumberFormat="1" applyFont="1" applyBorder="1" applyAlignment="1">
      <alignment horizontal="center" vertical="center" wrapText="1"/>
    </xf>
    <xf numFmtId="1" fontId="19" fillId="35" borderId="16" xfId="0" applyNumberFormat="1" applyFont="1" applyFill="1" applyBorder="1" applyAlignment="1">
      <alignment horizontal="center" vertical="center" wrapText="1"/>
    </xf>
    <xf numFmtId="1" fontId="29" fillId="35" borderId="16" xfId="0" applyNumberFormat="1" applyFont="1" applyFill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1" fontId="26" fillId="36" borderId="0" xfId="0" applyNumberFormat="1" applyFont="1" applyFill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4"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9" formatCode="m/d/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9" formatCode="m/d/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2" formatCode="0.0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64" formatCode="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0" formatCode="General"/>
      <fill>
        <patternFill patternType="solid">
          <fgColor indexed="64"/>
          <bgColor theme="3" tint="0.89999084444715716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9" formatCode="m/d/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2" formatCode="0.0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64" formatCode="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bottom style="double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solid">
          <fgColor indexed="64"/>
          <bgColor theme="3" tint="0.74999237037263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2" formatCode="0.0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64" formatCode="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solid">
          <fgColor indexed="64"/>
          <bgColor theme="3" tint="0.74999237037263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double">
          <color indexed="64"/>
        </bottom>
      </border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ptos Narrow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5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9" formatCode="m/d/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2" formatCode="0.00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64" formatCode="yyyy"/>
      <fill>
        <patternFill patternType="solid">
          <fgColor indexed="64"/>
          <bgColor theme="3" tint="0.8999908444471571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numFmt numFmtId="30" formatCode="@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double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3" tint="0.499984740745262"/>
        <name val="Aptos Narrow"/>
        <family val="2"/>
        <scheme val="minor"/>
      </font>
      <fill>
        <patternFill patternType="solid">
          <fgColor indexed="64"/>
          <bgColor theme="3" tint="0.89999084444715716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solid">
          <fgColor indexed="64"/>
          <bgColor theme="3" tint="0.89999084444715716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B760C9B-6BE3-4C5F-98C3-B960B1E01566}" name="Table4" displayName="Table4" ref="A3:AI14" totalsRowCount="1" headerRowDxfId="323" totalsRowDxfId="322" headerRowBorderDxfId="320" tableBorderDxfId="321" totalsRowBorderDxfId="319">
  <autoFilter ref="A3:AI13" xr:uid="{9B760C9B-6BE3-4C5F-98C3-B960B1E01566}"/>
  <sortState xmlns:xlrd2="http://schemas.microsoft.com/office/spreadsheetml/2017/richdata2" ref="A4:AI13">
    <sortCondition ref="A3:A13"/>
  </sortState>
  <tableColumns count="35">
    <tableColumn id="1" xr3:uid="{F670E3A5-A025-4FAB-92F8-6AB561FC8929}" name="Site_reference" dataDxfId="317" totalsRowDxfId="318"/>
    <tableColumn id="2" xr3:uid="{EB1F79DC-8998-4B15-B3CC-CF6A07BBF068}" name="LDP 2019 reference" dataDxfId="315" totalsRowDxfId="316"/>
    <tableColumn id="3" xr3:uid="{88ACA141-3884-4ADF-96EB-65868DE21C25}" name="Year site added" dataDxfId="313" totalsRowDxfId="314"/>
    <tableColumn id="4" xr3:uid="{F85432F9-D04C-4B22-AAD0-AF8FE2C89EC0}" name="Site area (ha)" dataDxfId="311" totalsRowDxfId="312"/>
    <tableColumn id="5" xr3:uid="{36C4DF72-58D8-4EBC-89CB-52F64458309B}" name="Site address" dataDxfId="309" totalsRowDxfId="310"/>
    <tableColumn id="6" xr3:uid="{67FDCDE6-D2E3-43BD-AE1C-53AF9FFF457C}" name="Easting" dataDxfId="307" totalsRowDxfId="308"/>
    <tableColumn id="7" xr3:uid="{6A36359B-DE53-4846-8099-51558E7A8974}" name="Northing" dataDxfId="305" totalsRowDxfId="306"/>
    <tableColumn id="8" xr3:uid="{3199C464-C766-420A-94F2-AF5A94455528}" name="Site type" dataDxfId="303" totalsRowDxfId="304"/>
    <tableColumn id="9" xr3:uid="{83839FE8-E6C6-454E-93EB-7A8791758EFE}" name="Site status" dataDxfId="301" totalsRowDxfId="302"/>
    <tableColumn id="10" xr3:uid="{5BC09678-9618-4613-9216-374B40F8AD1E}" name="Owner/Developer" dataDxfId="299" totalsRowDxfId="300"/>
    <tableColumn id="11" xr3:uid="{BC4F628E-544E-4339-877B-E55D2BEE174F}" name="Tenure type" dataDxfId="297" totalsRowDxfId="298"/>
    <tableColumn id="12" xr3:uid="{D4B89895-1563-4B28-8182-4DCAD04B67AF}" name="Planning Application Reference" dataDxfId="295" totalsRowDxfId="296"/>
    <tableColumn id="13" xr3:uid="{942F3373-C703-4106-BE0F-084436E961D0}" name="Last planning approval date" dataDxfId="293" totalsRowDxfId="294"/>
    <tableColumn id="15" xr3:uid="{8C056448-01E8-4F7A-B9BB-40486C55D5EE}" name="Date completed / expired" dataDxfId="291" totalsRowDxfId="292"/>
    <tableColumn id="16" xr3:uid="{19C6C9F6-BD94-45E3-8D31-82F1A3BCEEA7}" name="Greenfield / Brownfield" dataDxfId="289" totalsRowDxfId="290"/>
    <tableColumn id="17" xr3:uid="{FEB4E6AA-D785-4747-BE73-02B3537A14EB}" name="Self build" dataDxfId="287" totalsRowDxfId="288"/>
    <tableColumn id="18" xr3:uid="{45867C5E-2BF8-469C-815E-6AF4D9F34CEC}" name="Windfall Site" dataDxfId="285" totalsRowDxfId="286"/>
    <tableColumn id="19" xr3:uid="{21578F46-047C-4CE5-BF2F-9F126D753473}" name="Site capacity" totalsRowFunction="sum" dataDxfId="283" totalsRowDxfId="284"/>
    <tableColumn id="21" xr3:uid="{43359E3A-9904-401E-9A04-6C8176FB6431}" name="No of houses" totalsRowFunction="sum" dataDxfId="281" totalsRowDxfId="282"/>
    <tableColumn id="22" xr3:uid="{0B1554A5-0FA8-4222-9456-2F88BD25E9DA}" name="No of flats" totalsRowFunction="sum" dataDxfId="279" totalsRowDxfId="280"/>
    <tableColumn id="23" xr3:uid="{D902045E-97B7-45B8-AEC4-D6547E91FA9F}" name="Plots complete in survey year 23/24" totalsRowFunction="sum" dataDxfId="277" totalsRowDxfId="278"/>
    <tableColumn id="24" xr3:uid="{758A4E49-0FAE-45DB-A21A-9AEB13ACB49E}" name="Total completions" totalsRowFunction="sum" dataDxfId="275" totalsRowDxfId="276"/>
    <tableColumn id="25" xr3:uid="{B7CB1878-FE2F-487E-BEC9-123971DB1554}" name="Units to build" totalsRowFunction="sum" dataDxfId="273" totalsRowDxfId="274"/>
    <tableColumn id="27" xr3:uid="{153AE39A-E5F0-4571-8972-CA236DE53F59}" name="Year 24/25" totalsRowFunction="sum" dataDxfId="271" totalsRowDxfId="272"/>
    <tableColumn id="28" xr3:uid="{F82475C1-2670-4710-A88C-C0F4F256028B}" name="Year 25/26" totalsRowFunction="sum" dataDxfId="269" totalsRowDxfId="270"/>
    <tableColumn id="29" xr3:uid="{E2A434D1-FB1A-4345-B590-4B24BA01DFDE}" name="Year 26/27" totalsRowFunction="sum" dataDxfId="267" totalsRowDxfId="268"/>
    <tableColumn id="30" xr3:uid="{3F82710D-391E-4F01-8596-DD3ECAFFB523}" name="Year 27/28" totalsRowFunction="sum" dataDxfId="265" totalsRowDxfId="266"/>
    <tableColumn id="31" xr3:uid="{AD039930-1193-45D8-A7EF-6A5D204782A7}" name="Year 28/29" totalsRowFunction="sum" dataDxfId="263" totalsRowDxfId="264"/>
    <tableColumn id="32" xr3:uid="{72E85077-0806-4BFB-B6EF-73B29022ED8A}" name="Year 29/30" totalsRowFunction="sum" dataDxfId="261" totalsRowDxfId="262"/>
    <tableColumn id="33" xr3:uid="{473F1132-1495-4470-A37A-BAC88BA96FCB}" name="Year 30/31" totalsRowFunction="sum" dataDxfId="259" totalsRowDxfId="260"/>
    <tableColumn id="34" xr3:uid="{E3107FDF-5FFA-4632-B9C1-645BA30C48E0}" name="Year 31/32" totalsRowFunction="sum" dataDxfId="257" totalsRowDxfId="258"/>
    <tableColumn id="35" xr3:uid="{81466DCD-4531-4F3E-90C1-29A490AEDD7F}" name="Year 32/33" totalsRowFunction="sum" dataDxfId="255" totalsRowDxfId="256"/>
    <tableColumn id="36" xr3:uid="{7B5C3E3E-ECAD-4AED-AE46-624F3989B8C5}" name="Year 33/34" totalsRowFunction="sum" dataDxfId="253" totalsRowDxfId="254"/>
    <tableColumn id="37" xr3:uid="{2CCB6CC2-2FFD-4B09-BBF0-0503A644323F}" name="Later Years" totalsRowFunction="sum" dataDxfId="251" totalsRowDxfId="252"/>
    <tableColumn id="38" xr3:uid="{E05844E2-E0AF-417E-B004-F7AE47396291}" name="Total Programmed" totalsRowFunction="sum" dataDxfId="249" totalsRowDxfId="25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AI162" totalsRowShown="0" headerRowDxfId="248" dataDxfId="247" headerRowBorderDxfId="246">
  <autoFilter ref="A3:AI162" xr:uid="{00000000-0009-0000-0100-000001000000}"/>
  <sortState xmlns:xlrd2="http://schemas.microsoft.com/office/spreadsheetml/2017/richdata2" ref="A4:AI162">
    <sortCondition ref="A3:A162"/>
  </sortState>
  <tableColumns count="35">
    <tableColumn id="1" xr3:uid="{00000000-0010-0000-0000-000001000000}" name="Site_reference" dataDxfId="245"/>
    <tableColumn id="2" xr3:uid="{00000000-0010-0000-0000-000002000000}" name="LDP 2019 reference" dataDxfId="244"/>
    <tableColumn id="3" xr3:uid="{00000000-0010-0000-0000-000003000000}" name="Year site added" dataDxfId="243"/>
    <tableColumn id="4" xr3:uid="{00000000-0010-0000-0000-000004000000}" name="Site area (ha)" dataDxfId="242"/>
    <tableColumn id="5" xr3:uid="{00000000-0010-0000-0000-000005000000}" name="Site address" dataDxfId="241"/>
    <tableColumn id="6" xr3:uid="{00000000-0010-0000-0000-000006000000}" name="Easting" dataDxfId="240"/>
    <tableColumn id="7" xr3:uid="{00000000-0010-0000-0000-000007000000}" name="Northing" dataDxfId="239"/>
    <tableColumn id="8" xr3:uid="{00000000-0010-0000-0000-000008000000}" name="Site type" dataDxfId="238"/>
    <tableColumn id="9" xr3:uid="{00000000-0010-0000-0000-000009000000}" name="Site status" dataDxfId="237"/>
    <tableColumn id="10" xr3:uid="{00000000-0010-0000-0000-00000A000000}" name="Owner/Developer" dataDxfId="236"/>
    <tableColumn id="11" xr3:uid="{00000000-0010-0000-0000-00000B000000}" name="Tenure type" dataDxfId="235"/>
    <tableColumn id="12" xr3:uid="{00000000-0010-0000-0000-00000C000000}" name="Planning Application Reference" dataDxfId="234"/>
    <tableColumn id="13" xr3:uid="{00000000-0010-0000-0000-00000D000000}" name="Last planning approval date" dataDxfId="233"/>
    <tableColumn id="15" xr3:uid="{00000000-0010-0000-0000-00000F000000}" name="Date completed / expired" dataDxfId="232"/>
    <tableColumn id="16" xr3:uid="{00000000-0010-0000-0000-000010000000}" name="Greenfield / Brownfield" dataDxfId="231"/>
    <tableColumn id="17" xr3:uid="{00000000-0010-0000-0000-000011000000}" name="Self build" dataDxfId="230"/>
    <tableColumn id="18" xr3:uid="{00000000-0010-0000-0000-000012000000}" name="Windfall Site" dataDxfId="229"/>
    <tableColumn id="19" xr3:uid="{00000000-0010-0000-0000-000013000000}" name="Site capacity" dataDxfId="228"/>
    <tableColumn id="21" xr3:uid="{00000000-0010-0000-0000-000015000000}" name="No of houses" dataDxfId="227"/>
    <tableColumn id="22" xr3:uid="{00000000-0010-0000-0000-000016000000}" name="No of flats" dataDxfId="226"/>
    <tableColumn id="23" xr3:uid="{00000000-0010-0000-0000-000017000000}" name="Plots complete in survey year 23/24" dataDxfId="225"/>
    <tableColumn id="24" xr3:uid="{00000000-0010-0000-0000-000018000000}" name="Total completions" dataDxfId="224"/>
    <tableColumn id="25" xr3:uid="{00000000-0010-0000-0000-000019000000}" name="Units to build" dataDxfId="223"/>
    <tableColumn id="27" xr3:uid="{00000000-0010-0000-0000-00001B000000}" name="Year 24/25" dataDxfId="222"/>
    <tableColumn id="28" xr3:uid="{00000000-0010-0000-0000-00001C000000}" name="Year 25/26" dataDxfId="221"/>
    <tableColumn id="29" xr3:uid="{00000000-0010-0000-0000-00001D000000}" name="Year 26/27" dataDxfId="220"/>
    <tableColumn id="30" xr3:uid="{00000000-0010-0000-0000-00001E000000}" name="Year 27/28" dataDxfId="219"/>
    <tableColumn id="31" xr3:uid="{00000000-0010-0000-0000-00001F000000}" name="Year 28/29" dataDxfId="218"/>
    <tableColumn id="32" xr3:uid="{00000000-0010-0000-0000-000020000000}" name="Year 29/30" dataDxfId="217"/>
    <tableColumn id="33" xr3:uid="{00000000-0010-0000-0000-000021000000}" name="Year 30/31" dataDxfId="216"/>
    <tableColumn id="34" xr3:uid="{00000000-0010-0000-0000-000022000000}" name="Year 31/32" dataDxfId="215"/>
    <tableColumn id="35" xr3:uid="{00000000-0010-0000-0000-000023000000}" name="Year 32/33" dataDxfId="214"/>
    <tableColumn id="42" xr3:uid="{00000000-0010-0000-0000-00002A000000}" name="Year 33/34" dataDxfId="213"/>
    <tableColumn id="36" xr3:uid="{00000000-0010-0000-0000-000024000000}" name="Later Years" dataDxfId="212"/>
    <tableColumn id="37" xr3:uid="{00000000-0010-0000-0000-000025000000}" name="Total Programmed" dataDxfId="21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87A4F96-777B-4D4A-9D16-E081B39F429A}" name="Table6" displayName="Table6" ref="A3:AJ13" totalsRowCount="1" headerRowDxfId="210" totalsRowDxfId="209" headerRowBorderDxfId="207" tableBorderDxfId="208">
  <autoFilter ref="A3:AJ12" xr:uid="{A87A4F96-777B-4D4A-9D16-E081B39F429A}"/>
  <tableColumns count="36">
    <tableColumn id="1" xr3:uid="{6EC0BB95-CCB3-4846-97E6-3FE1B2D0DD18}" name="Site_reference" dataDxfId="205" totalsRowDxfId="206"/>
    <tableColumn id="2" xr3:uid="{8E1DF296-C44E-4264-A905-4E9A8841AA66}" name="LDP2 reference" dataDxfId="203" totalsRowDxfId="204"/>
    <tableColumn id="3" xr3:uid="{2CF4D7DE-71BA-429F-820D-1C06CADC9551}" name="Year site added" dataDxfId="201" totalsRowDxfId="202"/>
    <tableColumn id="4" xr3:uid="{E3D7E78C-6BF0-4339-A7D8-DA09F1A2479C}" name="Site area (ha)" dataDxfId="199" totalsRowDxfId="200"/>
    <tableColumn id="5" xr3:uid="{55C2D64F-35A1-40B3-991A-8DE38D2171EF}" name="Site address" dataDxfId="197" totalsRowDxfId="198"/>
    <tableColumn id="6" xr3:uid="{E07C9EBA-AF96-4549-AE7F-3999333FD8DB}" name="Easting" dataDxfId="195" totalsRowDxfId="196"/>
    <tableColumn id="7" xr3:uid="{4CCB0A99-8DBD-497A-B46A-BC5D01BD2251}" name="Northing" dataDxfId="193" totalsRowDxfId="194"/>
    <tableColumn id="8" xr3:uid="{5158EFF3-46B0-4368-A8F7-1D4178459DFC}" name="Site type" dataDxfId="191" totalsRowDxfId="192"/>
    <tableColumn id="9" xr3:uid="{E97658E7-49FD-40B1-A3CB-0C09C7A3517A}" name="Site status" dataDxfId="189" totalsRowDxfId="190"/>
    <tableColumn id="10" xr3:uid="{EAD92902-DCA6-4E5C-99CA-1D5EE3C4B220}" name="Owner/Developer" dataDxfId="187" totalsRowDxfId="188"/>
    <tableColumn id="11" xr3:uid="{44DD6D73-043B-4218-89E9-884A210399D7}" name="Tenure type" dataDxfId="185" totalsRowDxfId="186"/>
    <tableColumn id="12" xr3:uid="{AE1EC87B-9C28-4148-9784-973C5F405EA4}" name="Planning Application Reference" dataDxfId="183" totalsRowDxfId="184"/>
    <tableColumn id="13" xr3:uid="{8FD12468-211E-479B-AB44-9AA1A3645AE6}" name="Last planning approval date" dataDxfId="181" totalsRowDxfId="182"/>
    <tableColumn id="15" xr3:uid="{E48DE2A1-5E8E-4E3E-82A2-81EB90B155B7}" name="Date completed / expired" dataDxfId="179" totalsRowDxfId="180"/>
    <tableColumn id="16" xr3:uid="{6AE66B7F-E7B0-4424-8B4C-3AA2F9A1E984}" name="Greenfield / Brownfield" dataDxfId="177" totalsRowDxfId="178"/>
    <tableColumn id="17" xr3:uid="{AB77339C-04FC-472F-826E-20CFF9B3F242}" name="Self build" dataDxfId="175" totalsRowDxfId="176"/>
    <tableColumn id="18" xr3:uid="{FDECA37C-F399-4C14-9D90-F51728272DF8}" name="Windfall Site" dataDxfId="173" totalsRowDxfId="174"/>
    <tableColumn id="19" xr3:uid="{4C20BB75-49E6-4AFB-81EB-5A16846541CF}" name="Site capacity" totalsRowFunction="sum" dataDxfId="171" totalsRowDxfId="172"/>
    <tableColumn id="21" xr3:uid="{190B5C8A-A995-42A0-A172-A9C78FF75185}" name="No of houses" totalsRowFunction="sum" dataDxfId="169" totalsRowDxfId="170"/>
    <tableColumn id="22" xr3:uid="{E240D1E1-BF3C-4005-9C66-9601313879CC}" name="No of flats" totalsRowFunction="sum" dataDxfId="167" totalsRowDxfId="168"/>
    <tableColumn id="23" xr3:uid="{42B40250-7E43-44D9-8880-107796BE3693}" name="Plots complete in survey year 23/24" totalsRowFunction="sum" dataDxfId="165" totalsRowDxfId="166"/>
    <tableColumn id="24" xr3:uid="{7C436CEC-63E8-4B33-9E96-E9F20138B22E}" name="Total completions" totalsRowFunction="sum" dataDxfId="163" totalsRowDxfId="164"/>
    <tableColumn id="25" xr3:uid="{66CB9E82-BE7D-4AE9-A7D4-2A0F767BFA78}" name="Units to build" totalsRowFunction="sum" dataDxfId="161" totalsRowDxfId="162"/>
    <tableColumn id="26" xr3:uid="{DB3FD515-BD75-4024-98F7-EAEC167DAD9C}" name="Year 23/24" totalsRowFunction="sum" dataDxfId="159" totalsRowDxfId="160"/>
    <tableColumn id="27" xr3:uid="{266F8023-ADC8-4665-8DC0-74BB15E3B41D}" name="Year 24/25" totalsRowFunction="sum" dataDxfId="157" totalsRowDxfId="158"/>
    <tableColumn id="28" xr3:uid="{AC24FF26-1142-49C8-8C5F-758B0D6DADF0}" name="Year 25/26" totalsRowFunction="sum" dataDxfId="155" totalsRowDxfId="156"/>
    <tableColumn id="29" xr3:uid="{E5A4D54B-46AA-49FE-9FF4-5D6AB303176D}" name="Year 26/27" totalsRowFunction="sum" dataDxfId="153" totalsRowDxfId="154"/>
    <tableColumn id="30" xr3:uid="{6138851D-6D38-4677-9A2C-B726F457C27A}" name="Year 27/28" totalsRowFunction="sum" dataDxfId="151" totalsRowDxfId="152"/>
    <tableColumn id="31" xr3:uid="{FB5D0227-3EF5-407A-9947-7FA5A50750B7}" name="Year 28/29" totalsRowFunction="sum" dataDxfId="149" totalsRowDxfId="150"/>
    <tableColumn id="32" xr3:uid="{DC419D63-EEA2-4CB2-B110-F4A35F1FC45B}" name="Year 29/30" totalsRowFunction="sum" dataDxfId="147" totalsRowDxfId="148"/>
    <tableColumn id="33" xr3:uid="{700B57CC-8E67-44D8-8E2A-A6205F3F1CE6}" name="Year 30/31" totalsRowFunction="sum" dataDxfId="145" totalsRowDxfId="146"/>
    <tableColumn id="34" xr3:uid="{26D1A268-9520-4DFB-93F9-6F7BCF4A25B7}" name="Year 31/32" totalsRowFunction="sum" dataDxfId="143" totalsRowDxfId="144"/>
    <tableColumn id="35" xr3:uid="{4F687D4A-7DB6-4427-95A9-A5D49E10B3EE}" name="Year 32/33" totalsRowFunction="sum" dataDxfId="141" totalsRowDxfId="142"/>
    <tableColumn id="36" xr3:uid="{34B0AE50-FCDB-4BC3-A557-C588252EBABB}" name="Year 33/34" totalsRowFunction="sum" dataDxfId="139" totalsRowDxfId="140"/>
    <tableColumn id="37" xr3:uid="{071BD7C1-11CE-42E8-AE90-BE46FF6D2B6E}" name="Later Years" totalsRowFunction="sum" dataDxfId="137" totalsRowDxfId="138"/>
    <tableColumn id="38" xr3:uid="{AF073AF5-A1C5-40E3-8B33-C9AF2C8B2C1D}" name="Total Programmed" totalsRowFunction="sum" dataDxfId="135" totalsRowDxfId="13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FB86DB-841D-43F3-84F4-D79EDAC66AB0}" name="Table5" displayName="Table5" ref="A3:W61" totalsRowCount="1" headerRowDxfId="134" totalsRowDxfId="133" headerRowBorderDxfId="131" tableBorderDxfId="132">
  <autoFilter ref="A3:W60" xr:uid="{3CFB86DB-841D-43F3-84F4-D79EDAC66AB0}"/>
  <sortState xmlns:xlrd2="http://schemas.microsoft.com/office/spreadsheetml/2017/richdata2" ref="A4:W60">
    <sortCondition ref="I3:I60"/>
  </sortState>
  <tableColumns count="23">
    <tableColumn id="1" xr3:uid="{D2D7A409-60B2-4BD8-96FA-E5FD9CF507FA}" name="Site_reference" dataDxfId="129" totalsRowDxfId="130"/>
    <tableColumn id="2" xr3:uid="{E785D329-D005-4AAC-9D69-CD2A57BEE6CA}" name="LDP2_reference" dataDxfId="127" totalsRowDxfId="128"/>
    <tableColumn id="3" xr3:uid="{BA3EEE6D-FAD8-4523-8F4B-3598EED52BFA}" name="Year site added" dataDxfId="125" totalsRowDxfId="126"/>
    <tableColumn id="4" xr3:uid="{78779EB1-19F2-4783-8C74-D2EAD6987616}" name="Site area (ha)" dataDxfId="123" totalsRowDxfId="124"/>
    <tableColumn id="5" xr3:uid="{58D1C188-4CE8-424B-9893-4678D4A6B219}" name="Site address" dataDxfId="121" totalsRowDxfId="122"/>
    <tableColumn id="6" xr3:uid="{EEA8BAA1-8EBC-4DDA-AB61-79368277E15C}" name="Easting" dataDxfId="119" totalsRowDxfId="120"/>
    <tableColumn id="7" xr3:uid="{F4B9593B-0659-4F5D-803D-E810E5334681}" name="Northing" dataDxfId="117" totalsRowDxfId="118"/>
    <tableColumn id="8" xr3:uid="{B210D111-0D17-44D3-ADA9-4051F888758F}" name="Site type" dataDxfId="115" totalsRowDxfId="116"/>
    <tableColumn id="9" xr3:uid="{7ECC0328-D222-4BA4-A209-EC68D117B127}" name="Site status" dataDxfId="113" totalsRowDxfId="114"/>
    <tableColumn id="10" xr3:uid="{5A620455-CBCB-4C63-A927-4567CF053202}" name="Owner / Developer" dataDxfId="111" totalsRowDxfId="112"/>
    <tableColumn id="11" xr3:uid="{22C96178-75ED-4BF1-851F-20DA29ECBAFD}" name="Tenure type" dataDxfId="109" totalsRowDxfId="110"/>
    <tableColumn id="12" xr3:uid="{A11A70E9-36F6-40E3-832A-FD9281E0DDD9}" name="Planning Application Reference" dataDxfId="107" totalsRowDxfId="108"/>
    <tableColumn id="13" xr3:uid="{F01E107D-22D6-45B1-A124-C0234D4581CE}" name="Last planning approval date" dataDxfId="105" totalsRowDxfId="106"/>
    <tableColumn id="15" xr3:uid="{901CA9AC-1E59-4422-914B-BEF6CF92F0AA}" name="Date completed / expired" dataDxfId="103" totalsRowDxfId="104"/>
    <tableColumn id="16" xr3:uid="{4A33AC3B-7AA5-4228-B794-C06A72C47687}" name="Greenfield / Brownfield" dataDxfId="101" totalsRowDxfId="102"/>
    <tableColumn id="17" xr3:uid="{900927B2-AF9F-4A54-9B07-B0468E862487}" name="Self build" dataDxfId="99" totalsRowDxfId="100"/>
    <tableColumn id="18" xr3:uid="{63318FFF-B955-46C0-8A13-EBA89ACA274A}" name="Windfall Site" dataDxfId="97" totalsRowDxfId="98"/>
    <tableColumn id="19" xr3:uid="{E810BD93-C69D-4231-966E-2C33B27DAB9B}" name="Site capacity" totalsRowFunction="sum" dataDxfId="95" totalsRowDxfId="96"/>
    <tableColumn id="21" xr3:uid="{58C6FAAB-FA9C-4809-88B7-74F1ABF38864}" name="No of houses" totalsRowFunction="sum" dataDxfId="93" totalsRowDxfId="94"/>
    <tableColumn id="22" xr3:uid="{D6C14FB6-ACBE-487A-A70C-2F6D1442EDA4}" name="No of flats" totalsRowFunction="sum" dataDxfId="91" totalsRowDxfId="92"/>
    <tableColumn id="23" xr3:uid="{1C9E06D5-6C3E-4003-ADC6-6F6C7E5F9F6D}" name="Plots complete in survey year 23/24" totalsRowFunction="sum" dataDxfId="89" totalsRowDxfId="90"/>
    <tableColumn id="24" xr3:uid="{F89F4CDD-4D52-426D-A8F8-055871D72DEE}" name="Total completions" totalsRowFunction="sum" dataDxfId="87" totalsRowDxfId="88"/>
    <tableColumn id="25" xr3:uid="{36B64DD9-2930-41A6-AFCC-B10D1B5B7306}" name="Units to build" totalsRowFunction="sum" dataDxfId="85" totalsRowDxfId="8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3EEE72-8C00-40C0-A3D7-D0E0AE658DE2}" name="Table2" displayName="Table2" ref="A4:Y28" totalsRowCount="1" headerRowDxfId="84" totalsRowDxfId="83" headerRowBorderDxfId="81" tableBorderDxfId="82">
  <autoFilter ref="A4:Y27" xr:uid="{BD3EEE72-8C00-40C0-A3D7-D0E0AE658DE2}"/>
  <sortState xmlns:xlrd2="http://schemas.microsoft.com/office/spreadsheetml/2017/richdata2" ref="A5:Y27">
    <sortCondition ref="A4:A27"/>
  </sortState>
  <tableColumns count="25">
    <tableColumn id="1" xr3:uid="{1FBB8AD0-B80C-40CD-8214-9D5439EFEFE2}" name="Site_reference" dataDxfId="79" totalsRowDxfId="80"/>
    <tableColumn id="2" xr3:uid="{08CA5BC3-87B8-48FB-AD05-1556C71C7260}" name="LDP2_reference" dataDxfId="77" totalsRowDxfId="78"/>
    <tableColumn id="3" xr3:uid="{871AC925-604C-42E3-9E6B-266F8C2370BC}" name="Year site added" dataDxfId="75" totalsRowDxfId="76"/>
    <tableColumn id="4" xr3:uid="{2C9697D1-5C14-4936-B26E-72F4B0D24CEF}" name="Site area (ha)" dataDxfId="73" totalsRowDxfId="74"/>
    <tableColumn id="5" xr3:uid="{D712C558-8A34-42D6-B59A-F202C616AF96}" name="Site address" dataDxfId="71" totalsRowDxfId="72"/>
    <tableColumn id="6" xr3:uid="{A967D830-4298-4313-B1DD-3E71D8776F7B}" name="Easting" dataDxfId="69" totalsRowDxfId="70"/>
    <tableColumn id="7" xr3:uid="{DCA86659-4B14-460A-86B2-B9D4C5C01F48}" name="Northing" dataDxfId="67" totalsRowDxfId="68"/>
    <tableColumn id="8" xr3:uid="{B1BA49AC-C022-4AB4-BC5B-8CE6F464AEDF}" name="Site type" dataDxfId="65" totalsRowDxfId="66"/>
    <tableColumn id="9" xr3:uid="{BF94E8C6-2DA5-437E-997B-1281419CC2F2}" name="Site status" dataDxfId="63" totalsRowDxfId="64"/>
    <tableColumn id="10" xr3:uid="{7AD2A26A-EAC0-4D9C-BFA4-52C9EEB06A1C}" name="Owner/Developer" dataDxfId="61" totalsRowDxfId="62"/>
    <tableColumn id="11" xr3:uid="{D1BC1AAF-BC88-41E1-BB85-36DF4B38840E}" name="Tenure type" dataDxfId="59" totalsRowDxfId="60"/>
    <tableColumn id="12" xr3:uid="{9B73E40C-1E47-4909-933E-190AB788FDBE}" name="Planning Application Reference" dataDxfId="57" totalsRowDxfId="58"/>
    <tableColumn id="13" xr3:uid="{D7838828-2FD2-4116-ADCA-EF8A147D6E36}" name="Last planning approval date" dataDxfId="55" totalsRowDxfId="56"/>
    <tableColumn id="14" xr3:uid="{F657F524-9B85-4214-A099-E9CB5E8D27E6}" name="Building Warrant Reference" dataDxfId="53" totalsRowDxfId="54"/>
    <tableColumn id="15" xr3:uid="{8139CA5C-C8E3-4E51-BAD2-277EA1B37E44}" name="Date completed / expired" dataDxfId="51" totalsRowDxfId="52"/>
    <tableColumn id="16" xr3:uid="{AA61AB56-34E4-4D1B-9BB9-190E5A87706C}" name="Greenfield / Brownfield" dataDxfId="49" totalsRowDxfId="50"/>
    <tableColumn id="17" xr3:uid="{416B4778-590D-475C-B1AD-A408CFA130C7}" name="Self build" dataDxfId="47" totalsRowDxfId="48"/>
    <tableColumn id="18" xr3:uid="{8B31C60D-1969-4FBC-83AD-8DE376F763AB}" name="Windfall Site" dataDxfId="45" totalsRowDxfId="46"/>
    <tableColumn id="19" xr3:uid="{F9E6F273-1FA7-4AFC-9CD2-A30A83B79C0D}" name="Site capacity" totalsRowFunction="sum" dataDxfId="43" totalsRowDxfId="44"/>
    <tableColumn id="20" xr3:uid="{79987953-4D83-4334-9CDD-47DAD2DDB2DC}" name="BW plots withdrawn" totalsRowFunction="sum" dataDxfId="41" totalsRowDxfId="42"/>
    <tableColumn id="21" xr3:uid="{B9491308-C6FA-4DA6-8C80-FA12C6C772F6}" name="No of houses" totalsRowFunction="sum" dataDxfId="39" totalsRowDxfId="40"/>
    <tableColumn id="22" xr3:uid="{1B627EE2-E5D9-49C3-B282-B7B0B62F7EB8}" name="No of flats" totalsRowFunction="sum" dataDxfId="37" totalsRowDxfId="38"/>
    <tableColumn id="23" xr3:uid="{E3152B2C-498B-4C92-BA2F-6BA08AC084D1}" name="Plots complete in survey year 23/24" totalsRowFunction="sum" dataDxfId="35" totalsRowDxfId="36"/>
    <tableColumn id="24" xr3:uid="{1008A0F6-476D-4AC8-931A-6F0A6C49AAC5}" name="Total completions" totalsRowFunction="sum" dataDxfId="33" totalsRowDxfId="34"/>
    <tableColumn id="25" xr3:uid="{E91D0E6F-BC80-4F01-ADAE-0B764D8FA2E3}" name="Units to build" totalsRowFunction="sum" dataDxfId="31" totalsRowDxfId="3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56A1E1-E1FB-40CA-84A2-680DB720409B}" name="Table3" displayName="Table3" ref="A37:AA43" totalsRowShown="0" headerRowDxfId="30" headerRowBorderDxfId="28" tableBorderDxfId="29" totalsRowBorderDxfId="27">
  <autoFilter ref="A37:AA43" xr:uid="{4A56A1E1-E1FB-40CA-84A2-680DB720409B}"/>
  <sortState xmlns:xlrd2="http://schemas.microsoft.com/office/spreadsheetml/2017/richdata2" ref="A38:AA43">
    <sortCondition ref="A37:A43"/>
  </sortState>
  <tableColumns count="27">
    <tableColumn id="1" xr3:uid="{E210F271-122F-4E87-87B7-28BC5D60FE66}" name="Site_reference" dataDxfId="26"/>
    <tableColumn id="2" xr3:uid="{9FF63B12-C7FD-49FF-BBC5-D453DE2519D2}" name="LDP2_reference" dataDxfId="25"/>
    <tableColumn id="3" xr3:uid="{6C0E423E-C664-4FB0-B8B1-C731D7193D89}" name="Year site added" dataDxfId="24"/>
    <tableColumn id="4" xr3:uid="{A0361C3B-1462-4258-8E70-44664DD79EC5}" name="Site area (ha)" dataDxfId="23"/>
    <tableColumn id="5" xr3:uid="{9C9A7A06-1130-4B5A-AEA6-4522C06C308C}" name="Site address" dataDxfId="22"/>
    <tableColumn id="6" xr3:uid="{57120D0D-308F-4283-87B5-87D2ACBB0503}" name="Easting" dataDxfId="21"/>
    <tableColumn id="7" xr3:uid="{FD744CAB-46F5-4418-9825-D17026C7D341}" name="Northing" dataDxfId="20"/>
    <tableColumn id="8" xr3:uid="{6C5AB455-736C-4C1D-99F9-AB844BC86A18}" name="Site type" dataDxfId="19"/>
    <tableColumn id="9" xr3:uid="{D6098D4B-CF14-4591-AA3E-C5C95EE8C56A}" name="Site status" dataDxfId="18"/>
    <tableColumn id="10" xr3:uid="{F83734F0-171A-408D-A90B-25763EAAAB9D}" name="Owner/Developer" dataDxfId="17"/>
    <tableColumn id="11" xr3:uid="{A1D16C00-3183-458D-B9E6-318AB96D9ED3}" name="Tenure type" dataDxfId="16"/>
    <tableColumn id="12" xr3:uid="{C06C92D2-BD19-44C7-B1AB-5263B6197B52}" name="Planning Application Reference" dataDxfId="15"/>
    <tableColumn id="13" xr3:uid="{F66DDEAA-2460-4D04-8AFD-D3641D086C93}" name="Last planning approval date" dataDxfId="14"/>
    <tableColumn id="14" xr3:uid="{09BA0FCD-38B7-4AF5-806F-8220193450D5}" name="Building Warrant Reference" dataDxfId="13"/>
    <tableColumn id="15" xr3:uid="{268195CC-4CFC-435A-AA38-9503A9F5FC00}" name="Date completed / expired" dataDxfId="12"/>
    <tableColumn id="16" xr3:uid="{77310025-C618-46FC-B7AE-EAA01BF60DC2}" name="Greenfield / Brownfield" dataDxfId="11"/>
    <tableColumn id="17" xr3:uid="{7BBA617C-8988-487D-B103-D8160C3847B0}" name="Self build" dataDxfId="10"/>
    <tableColumn id="18" xr3:uid="{2BD1BBEC-F9C9-4BDE-BA1B-81ED6D4D5AEF}" name="Windfall Site" dataDxfId="9"/>
    <tableColumn id="19" xr3:uid="{17153AFA-76C5-475D-91BF-74461E3C0350}" name="Site capacity" dataDxfId="8"/>
    <tableColumn id="20" xr3:uid="{01C962C9-C9B5-4045-8DE1-1CFDF5B9C4C7}" name="BW plots withdrawn" dataDxfId="7"/>
    <tableColumn id="21" xr3:uid="{423F88EE-D75C-4969-BB7E-8A7751719F3B}" name="No of houses" dataDxfId="6"/>
    <tableColumn id="22" xr3:uid="{44CE15ED-AECB-4C0A-A1BE-229C6D441585}" name="No of flats" dataDxfId="5"/>
    <tableColumn id="23" xr3:uid="{A17A77CA-805B-4999-B71F-BAB992B6F49F}" name="Plots complete in survey year 23/24" dataDxfId="4"/>
    <tableColumn id="24" xr3:uid="{58A5DF1B-C5D5-4603-811D-E5418D2519DD}" name="Total completions" dataDxfId="3"/>
    <tableColumn id="25" xr3:uid="{9FD52747-E67F-4E86-AE76-A9332B866D78}" name="Units to build" dataDxfId="2"/>
    <tableColumn id="26" xr3:uid="{137376DC-8A83-458A-9416-6886B37A4C0E}" name="Column1" dataDxfId="1"/>
    <tableColumn id="29" xr3:uid="{7E838A1B-2ABD-46A1-837B-9483B8776E95}" name="Column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6A7E-4D9E-42E5-AEAE-E96B1099E5CB}">
  <sheetPr>
    <pageSetUpPr fitToPage="1"/>
  </sheetPr>
  <dimension ref="A1:AI14"/>
  <sheetViews>
    <sheetView zoomScale="62" zoomScaleNormal="62" workbookViewId="0">
      <pane xSplit="5" topLeftCell="F4" activePane="topRight" state="frozen"/>
      <selection pane="topRight" activeCell="AJ15" sqref="AJ15"/>
      <selection activeCell="A2" sqref="A2"/>
    </sheetView>
  </sheetViews>
  <sheetFormatPr defaultRowHeight="15" customHeight="1"/>
  <cols>
    <col min="1" max="1" width="42.5703125" style="100" customWidth="1"/>
    <col min="2" max="3" width="21.140625" customWidth="1"/>
    <col min="4" max="4" width="18.42578125" customWidth="1"/>
    <col min="5" max="5" width="29" customWidth="1"/>
    <col min="6" max="6" width="11.5703125" customWidth="1"/>
    <col min="7" max="7" width="13.140625" customWidth="1"/>
    <col min="8" max="8" width="13.42578125" customWidth="1"/>
    <col min="9" max="9" width="19.140625" customWidth="1"/>
    <col min="10" max="10" width="22.5703125" customWidth="1"/>
    <col min="11" max="11" width="16.42578125" customWidth="1"/>
    <col min="12" max="12" width="16.5703125" customWidth="1"/>
    <col min="13" max="13" width="16.85546875" customWidth="1"/>
    <col min="14" max="14" width="16.42578125" customWidth="1"/>
    <col min="15" max="15" width="11.28515625" customWidth="1"/>
    <col min="16" max="16" width="5.42578125" customWidth="1"/>
    <col min="17" max="17" width="8.140625" customWidth="1"/>
    <col min="18" max="18" width="7.85546875" customWidth="1"/>
    <col min="19" max="19" width="9.85546875" customWidth="1"/>
    <col min="20" max="20" width="8.140625" customWidth="1"/>
    <col min="21" max="21" width="15.42578125" customWidth="1"/>
    <col min="22" max="22" width="20.85546875" customWidth="1"/>
    <col min="23" max="23" width="16.5703125" customWidth="1"/>
    <col min="24" max="34" width="10.5703125" customWidth="1"/>
    <col min="35" max="35" width="17.28515625" customWidth="1"/>
  </cols>
  <sheetData>
    <row r="1" spans="1:35" ht="18.75">
      <c r="A1" s="122" t="s">
        <v>0</v>
      </c>
      <c r="B1" s="121"/>
      <c r="C1" s="119"/>
      <c r="D1" s="120"/>
      <c r="E1" s="118"/>
      <c r="F1" s="3"/>
      <c r="G1" s="3"/>
      <c r="H1" s="1"/>
      <c r="I1" s="1"/>
      <c r="J1" s="1"/>
      <c r="K1" s="1"/>
      <c r="L1" s="3"/>
      <c r="M1" s="9"/>
      <c r="N1" s="9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5" customHeight="1">
      <c r="X2" s="133" t="s">
        <v>1</v>
      </c>
      <c r="Y2" s="133"/>
      <c r="Z2" s="133"/>
      <c r="AA2" s="133" t="s">
        <v>2</v>
      </c>
      <c r="AB2" s="133"/>
      <c r="AC2" s="133"/>
      <c r="AD2" s="133" t="s">
        <v>3</v>
      </c>
      <c r="AE2" s="133"/>
      <c r="AF2" s="133"/>
      <c r="AG2" s="133"/>
    </row>
    <row r="3" spans="1:35" s="2" customFormat="1" ht="66.95" customHeight="1">
      <c r="A3" s="98" t="s">
        <v>4</v>
      </c>
      <c r="B3" s="124" t="s">
        <v>5</v>
      </c>
      <c r="C3" s="32" t="s">
        <v>6</v>
      </c>
      <c r="D3" s="33" t="s">
        <v>7</v>
      </c>
      <c r="E3" s="31" t="s">
        <v>8</v>
      </c>
      <c r="F3" s="34" t="s">
        <v>9</v>
      </c>
      <c r="G3" s="34" t="s">
        <v>10</v>
      </c>
      <c r="H3" s="31" t="s">
        <v>11</v>
      </c>
      <c r="I3" s="31" t="s">
        <v>12</v>
      </c>
      <c r="J3" s="31" t="s">
        <v>13</v>
      </c>
      <c r="K3" s="31" t="s">
        <v>14</v>
      </c>
      <c r="L3" s="34" t="s">
        <v>15</v>
      </c>
      <c r="M3" s="35" t="s">
        <v>16</v>
      </c>
      <c r="N3" s="35" t="s">
        <v>17</v>
      </c>
      <c r="O3" s="31" t="s">
        <v>18</v>
      </c>
      <c r="P3" s="34" t="s">
        <v>19</v>
      </c>
      <c r="Q3" s="34" t="s">
        <v>20</v>
      </c>
      <c r="R3" s="34" t="s">
        <v>21</v>
      </c>
      <c r="S3" s="34" t="s">
        <v>22</v>
      </c>
      <c r="T3" s="34" t="s">
        <v>23</v>
      </c>
      <c r="U3" s="34" t="s">
        <v>24</v>
      </c>
      <c r="V3" s="34" t="s">
        <v>25</v>
      </c>
      <c r="W3" s="34" t="s">
        <v>26</v>
      </c>
      <c r="X3" s="34" t="s">
        <v>27</v>
      </c>
      <c r="Y3" s="34" t="s">
        <v>28</v>
      </c>
      <c r="Z3" s="34" t="s">
        <v>29</v>
      </c>
      <c r="AA3" s="34" t="s">
        <v>30</v>
      </c>
      <c r="AB3" s="34" t="s">
        <v>31</v>
      </c>
      <c r="AC3" s="34" t="s">
        <v>32</v>
      </c>
      <c r="AD3" s="34" t="s">
        <v>33</v>
      </c>
      <c r="AE3" s="34" t="s">
        <v>34</v>
      </c>
      <c r="AF3" s="34" t="s">
        <v>35</v>
      </c>
      <c r="AG3" s="34" t="s">
        <v>36</v>
      </c>
      <c r="AH3" s="34" t="s">
        <v>37</v>
      </c>
      <c r="AI3" s="34" t="s">
        <v>38</v>
      </c>
    </row>
    <row r="4" spans="1:35" s="2" customFormat="1" ht="116.45" customHeight="1">
      <c r="A4" s="95" t="s">
        <v>39</v>
      </c>
      <c r="B4" s="17"/>
      <c r="C4" s="19">
        <v>42440</v>
      </c>
      <c r="D4" s="20">
        <v>19.341745555399999</v>
      </c>
      <c r="E4" s="17" t="s">
        <v>40</v>
      </c>
      <c r="F4" s="21">
        <v>334131</v>
      </c>
      <c r="G4" s="21">
        <v>731821</v>
      </c>
      <c r="H4" s="17" t="s">
        <v>41</v>
      </c>
      <c r="I4" s="17" t="s">
        <v>42</v>
      </c>
      <c r="J4" s="17" t="s">
        <v>43</v>
      </c>
      <c r="K4" s="17" t="s">
        <v>44</v>
      </c>
      <c r="L4" s="21" t="s">
        <v>45</v>
      </c>
      <c r="M4" s="22">
        <v>43410</v>
      </c>
      <c r="N4" s="23"/>
      <c r="O4" s="17" t="s">
        <v>46</v>
      </c>
      <c r="P4" s="21" t="s">
        <v>47</v>
      </c>
      <c r="Q4" s="21" t="s">
        <v>48</v>
      </c>
      <c r="R4" s="21">
        <v>341</v>
      </c>
      <c r="S4" s="21">
        <v>146</v>
      </c>
      <c r="T4" s="21">
        <v>58</v>
      </c>
      <c r="U4" s="21">
        <v>0</v>
      </c>
      <c r="V4" s="21">
        <v>201</v>
      </c>
      <c r="W4" s="21">
        <v>140</v>
      </c>
      <c r="X4" s="21">
        <v>0</v>
      </c>
      <c r="Y4" s="126">
        <v>40</v>
      </c>
      <c r="Z4" s="126">
        <v>40</v>
      </c>
      <c r="AA4" s="127">
        <v>60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0</v>
      </c>
      <c r="AI4" s="67">
        <v>140</v>
      </c>
    </row>
    <row r="5" spans="1:35" s="2" customFormat="1" ht="71.45" customHeight="1">
      <c r="A5" s="95" t="s">
        <v>49</v>
      </c>
      <c r="B5" s="4"/>
      <c r="C5" s="11">
        <v>42158</v>
      </c>
      <c r="D5" s="7">
        <v>24.331203730199999</v>
      </c>
      <c r="E5" s="4" t="s">
        <v>50</v>
      </c>
      <c r="F5" s="5">
        <v>334038</v>
      </c>
      <c r="G5" s="5">
        <v>731320</v>
      </c>
      <c r="H5" s="4" t="s">
        <v>41</v>
      </c>
      <c r="I5" s="4" t="s">
        <v>42</v>
      </c>
      <c r="J5" s="4" t="s">
        <v>43</v>
      </c>
      <c r="K5" s="4" t="s">
        <v>44</v>
      </c>
      <c r="L5" s="5" t="s">
        <v>51</v>
      </c>
      <c r="M5" s="8">
        <v>42935</v>
      </c>
      <c r="N5" s="14"/>
      <c r="O5" s="4" t="s">
        <v>46</v>
      </c>
      <c r="P5" s="5" t="s">
        <v>47</v>
      </c>
      <c r="Q5" s="5" t="s">
        <v>47</v>
      </c>
      <c r="R5" s="5">
        <v>230</v>
      </c>
      <c r="S5" s="5">
        <v>0</v>
      </c>
      <c r="T5" s="5">
        <v>0</v>
      </c>
      <c r="U5" s="5">
        <v>26</v>
      </c>
      <c r="V5" s="5">
        <v>133</v>
      </c>
      <c r="W5" s="5">
        <v>97</v>
      </c>
      <c r="X5" s="128">
        <v>24</v>
      </c>
      <c r="Y5" s="54">
        <v>0</v>
      </c>
      <c r="Z5" s="54">
        <v>0</v>
      </c>
      <c r="AA5" s="54">
        <v>0</v>
      </c>
      <c r="AB5" s="128">
        <v>38</v>
      </c>
      <c r="AC5" s="128">
        <v>35</v>
      </c>
      <c r="AD5" s="54">
        <v>0</v>
      </c>
      <c r="AE5" s="54">
        <v>0</v>
      </c>
      <c r="AF5" s="54">
        <v>0</v>
      </c>
      <c r="AG5" s="54">
        <v>0</v>
      </c>
      <c r="AH5" s="54">
        <v>0</v>
      </c>
      <c r="AI5" s="54">
        <v>97</v>
      </c>
    </row>
    <row r="6" spans="1:35" s="2" customFormat="1" ht="29.25">
      <c r="A6" s="95" t="s">
        <v>52</v>
      </c>
      <c r="B6" s="17"/>
      <c r="C6" s="19">
        <v>42538</v>
      </c>
      <c r="D6" s="20">
        <v>7.8207074312699998</v>
      </c>
      <c r="E6" s="17" t="s">
        <v>53</v>
      </c>
      <c r="F6" s="21">
        <v>334379</v>
      </c>
      <c r="G6" s="21">
        <v>732314</v>
      </c>
      <c r="H6" s="17" t="s">
        <v>41</v>
      </c>
      <c r="I6" s="17" t="s">
        <v>42</v>
      </c>
      <c r="J6" s="17" t="s">
        <v>43</v>
      </c>
      <c r="K6" s="17" t="s">
        <v>44</v>
      </c>
      <c r="L6" s="21" t="s">
        <v>54</v>
      </c>
      <c r="M6" s="22">
        <v>43502</v>
      </c>
      <c r="N6" s="23"/>
      <c r="O6" s="17" t="s">
        <v>46</v>
      </c>
      <c r="P6" s="21" t="s">
        <v>47</v>
      </c>
      <c r="Q6" s="21" t="s">
        <v>48</v>
      </c>
      <c r="R6" s="21">
        <v>100</v>
      </c>
      <c r="S6" s="21">
        <v>100</v>
      </c>
      <c r="T6" s="21">
        <v>0</v>
      </c>
      <c r="U6" s="21">
        <v>0</v>
      </c>
      <c r="V6" s="21">
        <v>0</v>
      </c>
      <c r="W6" s="21">
        <v>100</v>
      </c>
      <c r="X6" s="67">
        <v>0</v>
      </c>
      <c r="Y6" s="127">
        <v>24</v>
      </c>
      <c r="Z6" s="127">
        <v>36</v>
      </c>
      <c r="AA6" s="127">
        <v>26</v>
      </c>
      <c r="AB6" s="127">
        <v>4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21">
        <v>0</v>
      </c>
      <c r="AI6" s="21">
        <v>100</v>
      </c>
    </row>
    <row r="7" spans="1:35" s="2" customFormat="1">
      <c r="A7" s="95" t="s">
        <v>55</v>
      </c>
      <c r="B7" s="17"/>
      <c r="C7" s="19">
        <v>42571</v>
      </c>
      <c r="D7" s="20">
        <v>1.0006979108</v>
      </c>
      <c r="E7" s="17" t="s">
        <v>56</v>
      </c>
      <c r="F7" s="21">
        <v>345078</v>
      </c>
      <c r="G7" s="21">
        <v>733464</v>
      </c>
      <c r="H7" s="17" t="s">
        <v>41</v>
      </c>
      <c r="I7" s="17" t="s">
        <v>42</v>
      </c>
      <c r="J7" s="17" t="s">
        <v>57</v>
      </c>
      <c r="K7" s="17" t="s">
        <v>44</v>
      </c>
      <c r="L7" s="21" t="s">
        <v>58</v>
      </c>
      <c r="M7" s="22">
        <v>42571</v>
      </c>
      <c r="N7" s="23"/>
      <c r="O7" s="17" t="s">
        <v>46</v>
      </c>
      <c r="P7" s="21" t="s">
        <v>47</v>
      </c>
      <c r="Q7" s="21" t="s">
        <v>48</v>
      </c>
      <c r="R7" s="21">
        <v>6</v>
      </c>
      <c r="S7" s="21">
        <v>6</v>
      </c>
      <c r="T7" s="21">
        <v>0</v>
      </c>
      <c r="U7" s="21">
        <v>0</v>
      </c>
      <c r="V7" s="21">
        <v>0</v>
      </c>
      <c r="W7" s="21">
        <v>6</v>
      </c>
      <c r="X7" s="67">
        <v>6</v>
      </c>
      <c r="Y7" s="67">
        <v>0</v>
      </c>
      <c r="Z7" s="67">
        <v>0</v>
      </c>
      <c r="AA7" s="67">
        <v>0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21">
        <v>0</v>
      </c>
      <c r="AI7" s="21">
        <v>6</v>
      </c>
    </row>
    <row r="8" spans="1:35" s="2" customFormat="1">
      <c r="A8" s="95" t="s">
        <v>59</v>
      </c>
      <c r="B8" s="17" t="s">
        <v>60</v>
      </c>
      <c r="C8" s="19">
        <v>43191</v>
      </c>
      <c r="D8" s="20">
        <v>3.2797437301699999</v>
      </c>
      <c r="E8" s="17" t="s">
        <v>61</v>
      </c>
      <c r="F8" s="21">
        <v>334219</v>
      </c>
      <c r="G8" s="21">
        <v>732498</v>
      </c>
      <c r="H8" s="17" t="s">
        <v>41</v>
      </c>
      <c r="I8" s="17" t="s">
        <v>62</v>
      </c>
      <c r="J8" s="17" t="s">
        <v>63</v>
      </c>
      <c r="K8" s="17" t="s">
        <v>44</v>
      </c>
      <c r="L8" s="21"/>
      <c r="M8" s="23"/>
      <c r="N8" s="23"/>
      <c r="O8" s="17" t="s">
        <v>46</v>
      </c>
      <c r="P8" s="21" t="s">
        <v>47</v>
      </c>
      <c r="Q8" s="21" t="s">
        <v>47</v>
      </c>
      <c r="R8" s="21">
        <v>30</v>
      </c>
      <c r="S8" s="21">
        <v>0</v>
      </c>
      <c r="T8" s="21">
        <v>0</v>
      </c>
      <c r="U8" s="21">
        <v>0</v>
      </c>
      <c r="V8" s="21">
        <v>0</v>
      </c>
      <c r="W8" s="21">
        <v>30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30</v>
      </c>
      <c r="AD8" s="21">
        <v>0</v>
      </c>
      <c r="AE8" s="21">
        <v>0</v>
      </c>
      <c r="AF8" s="21">
        <v>0</v>
      </c>
      <c r="AG8" s="67">
        <v>0</v>
      </c>
      <c r="AH8" s="21">
        <v>0</v>
      </c>
      <c r="AI8" s="21">
        <v>30</v>
      </c>
    </row>
    <row r="9" spans="1:35" s="2" customFormat="1">
      <c r="A9" s="95" t="s">
        <v>64</v>
      </c>
      <c r="B9" s="17" t="s">
        <v>65</v>
      </c>
      <c r="C9" s="19">
        <v>43191</v>
      </c>
      <c r="D9" s="20">
        <v>13.442311908300001</v>
      </c>
      <c r="E9" s="17" t="s">
        <v>66</v>
      </c>
      <c r="F9" s="21">
        <v>334471</v>
      </c>
      <c r="G9" s="21">
        <v>732016</v>
      </c>
      <c r="H9" s="17" t="s">
        <v>41</v>
      </c>
      <c r="I9" s="17" t="s">
        <v>62</v>
      </c>
      <c r="J9" s="17" t="s">
        <v>43</v>
      </c>
      <c r="K9" s="17" t="s">
        <v>44</v>
      </c>
      <c r="L9" s="21"/>
      <c r="M9" s="23"/>
      <c r="N9" s="23"/>
      <c r="O9" s="17" t="s">
        <v>46</v>
      </c>
      <c r="P9" s="21" t="s">
        <v>47</v>
      </c>
      <c r="Q9" s="21" t="s">
        <v>47</v>
      </c>
      <c r="R9" s="21">
        <v>215</v>
      </c>
      <c r="S9" s="21">
        <v>0</v>
      </c>
      <c r="T9" s="21">
        <v>0</v>
      </c>
      <c r="U9" s="21">
        <v>0</v>
      </c>
      <c r="V9" s="21">
        <v>0</v>
      </c>
      <c r="W9" s="21">
        <v>215</v>
      </c>
      <c r="X9" s="21">
        <v>0</v>
      </c>
      <c r="Y9" s="127">
        <v>24</v>
      </c>
      <c r="Z9" s="127">
        <v>36</v>
      </c>
      <c r="AA9" s="127">
        <v>36</v>
      </c>
      <c r="AB9" s="127">
        <v>36</v>
      </c>
      <c r="AC9" s="127">
        <v>36</v>
      </c>
      <c r="AD9" s="127">
        <v>36</v>
      </c>
      <c r="AE9" s="127">
        <v>11</v>
      </c>
      <c r="AF9" s="127">
        <v>0</v>
      </c>
      <c r="AG9" s="67">
        <v>0</v>
      </c>
      <c r="AH9" s="21">
        <v>0</v>
      </c>
      <c r="AI9" s="21">
        <v>215</v>
      </c>
    </row>
    <row r="10" spans="1:35" s="2" customFormat="1" ht="29.25">
      <c r="A10" s="95" t="s">
        <v>67</v>
      </c>
      <c r="B10" s="17" t="s">
        <v>68</v>
      </c>
      <c r="C10" s="19">
        <v>43191</v>
      </c>
      <c r="D10" s="20">
        <v>6.2216252515499999</v>
      </c>
      <c r="E10" s="17" t="s">
        <v>69</v>
      </c>
      <c r="F10" s="21">
        <v>337401</v>
      </c>
      <c r="G10" s="21">
        <v>734790</v>
      </c>
      <c r="H10" s="17" t="s">
        <v>41</v>
      </c>
      <c r="I10" s="17" t="s">
        <v>42</v>
      </c>
      <c r="J10" s="17" t="s">
        <v>70</v>
      </c>
      <c r="K10" s="17" t="s">
        <v>44</v>
      </c>
      <c r="L10" s="21" t="s">
        <v>71</v>
      </c>
      <c r="M10" s="22">
        <v>44295</v>
      </c>
      <c r="N10" s="23"/>
      <c r="O10" s="17" t="s">
        <v>46</v>
      </c>
      <c r="P10" s="21" t="s">
        <v>47</v>
      </c>
      <c r="Q10" s="21" t="s">
        <v>47</v>
      </c>
      <c r="R10" s="21">
        <v>120</v>
      </c>
      <c r="S10" s="21">
        <v>120</v>
      </c>
      <c r="T10" s="21">
        <v>0</v>
      </c>
      <c r="U10" s="21">
        <v>16</v>
      </c>
      <c r="V10" s="21">
        <v>46</v>
      </c>
      <c r="W10" s="21">
        <v>74</v>
      </c>
      <c r="X10" s="127">
        <v>36</v>
      </c>
      <c r="Y10" s="127">
        <v>36</v>
      </c>
      <c r="Z10" s="127">
        <v>2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74</v>
      </c>
    </row>
    <row r="11" spans="1:35" s="2" customFormat="1" ht="29.25">
      <c r="A11" s="95" t="s">
        <v>72</v>
      </c>
      <c r="B11" s="4" t="s">
        <v>73</v>
      </c>
      <c r="C11" s="11">
        <v>44337</v>
      </c>
      <c r="D11" s="7">
        <v>7.48720299891</v>
      </c>
      <c r="E11" s="4" t="s">
        <v>74</v>
      </c>
      <c r="F11" s="5">
        <v>344607</v>
      </c>
      <c r="G11" s="5">
        <v>733962</v>
      </c>
      <c r="H11" s="4" t="s">
        <v>41</v>
      </c>
      <c r="I11" s="4" t="s">
        <v>75</v>
      </c>
      <c r="J11" s="4" t="s">
        <v>76</v>
      </c>
      <c r="K11" s="4" t="s">
        <v>44</v>
      </c>
      <c r="L11" s="5" t="s">
        <v>77</v>
      </c>
      <c r="M11" s="8">
        <v>44337</v>
      </c>
      <c r="N11" s="14"/>
      <c r="O11" s="4" t="s">
        <v>46</v>
      </c>
      <c r="P11" s="5" t="s">
        <v>47</v>
      </c>
      <c r="Q11" s="5" t="s">
        <v>47</v>
      </c>
      <c r="R11" s="5">
        <v>150</v>
      </c>
      <c r="S11" s="5">
        <v>150</v>
      </c>
      <c r="T11" s="5">
        <v>0</v>
      </c>
      <c r="U11" s="5">
        <v>0</v>
      </c>
      <c r="V11" s="5">
        <v>0</v>
      </c>
      <c r="W11" s="5">
        <v>150</v>
      </c>
      <c r="X11" s="15">
        <v>0</v>
      </c>
      <c r="Y11" s="15">
        <v>24</v>
      </c>
      <c r="Z11" s="15">
        <v>24</v>
      </c>
      <c r="AA11" s="15">
        <v>24</v>
      </c>
      <c r="AB11" s="15">
        <v>24</v>
      </c>
      <c r="AC11" s="15">
        <v>24</v>
      </c>
      <c r="AD11" s="15">
        <v>24</v>
      </c>
      <c r="AE11" s="15">
        <v>6</v>
      </c>
      <c r="AF11" s="5">
        <v>0</v>
      </c>
      <c r="AG11" s="54">
        <v>0</v>
      </c>
      <c r="AH11" s="5">
        <v>0</v>
      </c>
      <c r="AI11" s="5">
        <v>150</v>
      </c>
    </row>
    <row r="12" spans="1:35" s="2" customFormat="1">
      <c r="A12" s="95" t="s">
        <v>78</v>
      </c>
      <c r="B12" s="17" t="s">
        <v>79</v>
      </c>
      <c r="C12" s="19">
        <v>43111</v>
      </c>
      <c r="D12" s="20">
        <v>21.983299778900001</v>
      </c>
      <c r="E12" s="17" t="s">
        <v>80</v>
      </c>
      <c r="F12" s="21">
        <v>333717</v>
      </c>
      <c r="G12" s="21">
        <v>731646</v>
      </c>
      <c r="H12" s="17" t="s">
        <v>41</v>
      </c>
      <c r="I12" s="17" t="s">
        <v>62</v>
      </c>
      <c r="J12" s="17" t="s">
        <v>43</v>
      </c>
      <c r="K12" s="17" t="s">
        <v>44</v>
      </c>
      <c r="L12" s="21"/>
      <c r="M12" s="23"/>
      <c r="N12" s="23"/>
      <c r="O12" s="17" t="s">
        <v>46</v>
      </c>
      <c r="P12" s="21" t="s">
        <v>47</v>
      </c>
      <c r="Q12" s="21" t="s">
        <v>47</v>
      </c>
      <c r="R12" s="21">
        <v>250</v>
      </c>
      <c r="S12" s="21">
        <v>0</v>
      </c>
      <c r="T12" s="21">
        <v>0</v>
      </c>
      <c r="U12" s="21">
        <v>0</v>
      </c>
      <c r="V12" s="21">
        <v>0</v>
      </c>
      <c r="W12" s="21">
        <v>250</v>
      </c>
      <c r="X12" s="21">
        <v>0</v>
      </c>
      <c r="Y12" s="21">
        <v>0</v>
      </c>
      <c r="Z12" s="21">
        <v>0</v>
      </c>
      <c r="AA12" s="21">
        <v>0</v>
      </c>
      <c r="AB12" s="126">
        <v>0</v>
      </c>
      <c r="AC12" s="21">
        <v>48</v>
      </c>
      <c r="AD12" s="21">
        <v>48</v>
      </c>
      <c r="AE12" s="67">
        <v>48</v>
      </c>
      <c r="AF12" s="67">
        <v>48</v>
      </c>
      <c r="AG12" s="127">
        <v>48</v>
      </c>
      <c r="AH12" s="126">
        <v>10</v>
      </c>
      <c r="AI12" s="21">
        <v>250</v>
      </c>
    </row>
    <row r="13" spans="1:35" s="2" customFormat="1" ht="87">
      <c r="A13" s="101" t="s">
        <v>81</v>
      </c>
      <c r="B13" s="27" t="s">
        <v>82</v>
      </c>
      <c r="C13" s="25">
        <v>43276</v>
      </c>
      <c r="D13" s="26">
        <v>15.897296851</v>
      </c>
      <c r="E13" s="27" t="s">
        <v>83</v>
      </c>
      <c r="F13" s="28">
        <v>346394</v>
      </c>
      <c r="G13" s="28">
        <v>733242</v>
      </c>
      <c r="H13" s="27" t="s">
        <v>41</v>
      </c>
      <c r="I13" s="27" t="s">
        <v>42</v>
      </c>
      <c r="J13" s="27" t="s">
        <v>84</v>
      </c>
      <c r="K13" s="27" t="s">
        <v>44</v>
      </c>
      <c r="L13" s="28" t="s">
        <v>85</v>
      </c>
      <c r="M13" s="29">
        <v>44378</v>
      </c>
      <c r="N13" s="30"/>
      <c r="O13" s="27" t="s">
        <v>46</v>
      </c>
      <c r="P13" s="28" t="s">
        <v>47</v>
      </c>
      <c r="Q13" s="28" t="s">
        <v>47</v>
      </c>
      <c r="R13" s="28">
        <v>250</v>
      </c>
      <c r="S13" s="28">
        <v>250</v>
      </c>
      <c r="T13" s="28">
        <v>0</v>
      </c>
      <c r="U13" s="132">
        <v>39</v>
      </c>
      <c r="V13" s="130">
        <v>224</v>
      </c>
      <c r="W13" s="130">
        <v>26</v>
      </c>
      <c r="X13" s="131">
        <v>26</v>
      </c>
      <c r="Y13" s="131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131">
        <v>26</v>
      </c>
    </row>
    <row r="14" spans="1:35">
      <c r="A14" s="99"/>
      <c r="B14" s="82"/>
      <c r="C14" s="83"/>
      <c r="D14" s="84"/>
      <c r="E14" s="82"/>
      <c r="F14" s="85"/>
      <c r="G14" s="85"/>
      <c r="H14" s="82"/>
      <c r="I14" s="82"/>
      <c r="J14" s="82"/>
      <c r="K14" s="82"/>
      <c r="L14" s="85"/>
      <c r="M14" s="86"/>
      <c r="N14" s="87"/>
      <c r="O14" s="82"/>
      <c r="P14" s="85"/>
      <c r="Q14" s="85"/>
      <c r="R14" s="85">
        <f>SUBTOTAL(109,Table4[Site capacity])</f>
        <v>1692</v>
      </c>
      <c r="S14" s="85">
        <f>SUBTOTAL(109,Table4[No of houses])</f>
        <v>772</v>
      </c>
      <c r="T14" s="85">
        <f>SUBTOTAL(109,Table4[No of flats])</f>
        <v>58</v>
      </c>
      <c r="U14" s="85">
        <f>SUBTOTAL(109,Table4[Plots complete in survey year 23/24])</f>
        <v>81</v>
      </c>
      <c r="V14" s="85">
        <f>SUBTOTAL(109,Table4[Total completions])</f>
        <v>604</v>
      </c>
      <c r="W14" s="85">
        <f>SUBTOTAL(109,Table4[Units to build])</f>
        <v>1088</v>
      </c>
      <c r="X14" s="85">
        <f>SUBTOTAL(109,Table4[Year 24/25])</f>
        <v>92</v>
      </c>
      <c r="Y14" s="85">
        <f>SUBTOTAL(109,Table4[Year 25/26])</f>
        <v>148</v>
      </c>
      <c r="Z14" s="85">
        <f>SUBTOTAL(109,Table4[Year 26/27])</f>
        <v>138</v>
      </c>
      <c r="AA14" s="85">
        <f>SUBTOTAL(109,Table4[Year 27/28])</f>
        <v>146</v>
      </c>
      <c r="AB14" s="85">
        <f>SUBTOTAL(109,Table4[Year 28/29])</f>
        <v>102</v>
      </c>
      <c r="AC14" s="85">
        <f>SUBTOTAL(109,Table4[Year 29/30])</f>
        <v>173</v>
      </c>
      <c r="AD14" s="85">
        <f>SUBTOTAL(109,Table4[Year 30/31])</f>
        <v>108</v>
      </c>
      <c r="AE14" s="85">
        <f>SUBTOTAL(109,Table4[Year 31/32])</f>
        <v>65</v>
      </c>
      <c r="AF14" s="85">
        <f>SUBTOTAL(109,Table4[Year 32/33])</f>
        <v>48</v>
      </c>
      <c r="AG14" s="85">
        <f>SUBTOTAL(109,Table4[Year 33/34])</f>
        <v>48</v>
      </c>
      <c r="AH14" s="85">
        <f>SUBTOTAL(109,Table4[Later Years])</f>
        <v>10</v>
      </c>
      <c r="AI14" s="85">
        <f>SUBTOTAL(109,Table4[Total Programmed])</f>
        <v>1088</v>
      </c>
    </row>
  </sheetData>
  <mergeCells count="3">
    <mergeCell ref="X2:Z2"/>
    <mergeCell ref="AA2:AC2"/>
    <mergeCell ref="AD2:AG2"/>
  </mergeCells>
  <pageMargins left="0.7" right="0.7" top="0.75" bottom="0.75" header="0.3" footer="0.3"/>
  <pageSetup paperSize="9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67"/>
  <sheetViews>
    <sheetView tabSelected="1" topLeftCell="A65" zoomScale="85" zoomScaleNormal="85" workbookViewId="0">
      <pane xSplit="5" topLeftCell="F49" activePane="topRight" state="frozen"/>
      <selection pane="topRight" activeCell="E60" sqref="E60"/>
      <selection activeCell="A2" sqref="A2"/>
    </sheetView>
  </sheetViews>
  <sheetFormatPr defaultColWidth="14.85546875" defaultRowHeight="15" customHeight="1"/>
  <cols>
    <col min="1" max="1" width="41.42578125" style="97" customWidth="1"/>
    <col min="2" max="2" width="19" style="1" customWidth="1"/>
    <col min="3" max="3" width="15.5703125" style="12" customWidth="1"/>
    <col min="4" max="4" width="16.42578125" style="13" customWidth="1"/>
    <col min="5" max="5" width="41.5703125" style="1" customWidth="1"/>
    <col min="6" max="6" width="14.85546875" style="3" customWidth="1"/>
    <col min="7" max="7" width="15.7109375" style="3" customWidth="1"/>
    <col min="8" max="8" width="12.42578125" style="1" bestFit="1" customWidth="1"/>
    <col min="9" max="9" width="20.140625" style="1" customWidth="1"/>
    <col min="10" max="10" width="18.7109375" style="1" customWidth="1"/>
    <col min="11" max="11" width="16" style="1" customWidth="1"/>
    <col min="12" max="12" width="16.42578125" style="3" customWidth="1"/>
    <col min="13" max="13" width="17" style="9" customWidth="1"/>
    <col min="14" max="14" width="27.7109375" style="9" customWidth="1"/>
    <col min="15" max="15" width="20.28515625" style="1" customWidth="1"/>
    <col min="16" max="16" width="15.28515625" style="3" customWidth="1"/>
    <col min="17" max="17" width="24.42578125" style="3" customWidth="1"/>
    <col min="18" max="18" width="18.42578125" style="3" bestFit="1" customWidth="1"/>
    <col min="19" max="19" width="15.5703125" style="3" customWidth="1"/>
    <col min="20" max="20" width="15.42578125" style="3" customWidth="1"/>
    <col min="21" max="22" width="15.28515625" style="3" customWidth="1"/>
    <col min="23" max="23" width="14.28515625" style="3" customWidth="1"/>
    <col min="24" max="24" width="12" style="3" customWidth="1"/>
    <col min="25" max="34" width="10.5703125" style="3" customWidth="1"/>
    <col min="35" max="35" width="13.28515625" style="3" customWidth="1"/>
    <col min="36" max="16384" width="14.85546875" style="2"/>
  </cols>
  <sheetData>
    <row r="1" spans="1:35" ht="15" customHeight="1">
      <c r="A1" s="122" t="s">
        <v>86</v>
      </c>
      <c r="B1" s="121"/>
      <c r="C1" s="119"/>
      <c r="D1" s="120"/>
      <c r="E1" s="118"/>
    </row>
    <row r="2" spans="1:35" ht="15" customHeight="1">
      <c r="X2" s="133" t="s">
        <v>1</v>
      </c>
      <c r="Y2" s="133"/>
      <c r="Z2" s="133"/>
      <c r="AA2" s="133" t="s">
        <v>2</v>
      </c>
      <c r="AB2" s="133"/>
      <c r="AC2" s="133"/>
      <c r="AD2" s="133" t="s">
        <v>3</v>
      </c>
      <c r="AE2" s="133"/>
      <c r="AF2" s="133"/>
      <c r="AG2" s="133"/>
    </row>
    <row r="3" spans="1:35" ht="43.5">
      <c r="A3" s="107" t="s">
        <v>4</v>
      </c>
      <c r="B3" s="123" t="s">
        <v>5</v>
      </c>
      <c r="C3" s="109" t="s">
        <v>6</v>
      </c>
      <c r="D3" s="110" t="s">
        <v>7</v>
      </c>
      <c r="E3" s="108" t="s">
        <v>8</v>
      </c>
      <c r="F3" s="6" t="s">
        <v>9</v>
      </c>
      <c r="G3" s="6" t="s">
        <v>10</v>
      </c>
      <c r="H3" s="108" t="s">
        <v>11</v>
      </c>
      <c r="I3" s="108" t="s">
        <v>12</v>
      </c>
      <c r="J3" s="108" t="s">
        <v>13</v>
      </c>
      <c r="K3" s="108" t="s">
        <v>14</v>
      </c>
      <c r="L3" s="6" t="s">
        <v>15</v>
      </c>
      <c r="M3" s="111" t="s">
        <v>16</v>
      </c>
      <c r="N3" s="111" t="s">
        <v>17</v>
      </c>
      <c r="O3" s="108" t="s">
        <v>18</v>
      </c>
      <c r="P3" s="6" t="s">
        <v>19</v>
      </c>
      <c r="Q3" s="6" t="s">
        <v>20</v>
      </c>
      <c r="R3" s="6" t="s">
        <v>21</v>
      </c>
      <c r="S3" s="6" t="s">
        <v>22</v>
      </c>
      <c r="T3" s="6" t="s">
        <v>23</v>
      </c>
      <c r="U3" s="6" t="s">
        <v>24</v>
      </c>
      <c r="V3" s="6" t="s">
        <v>25</v>
      </c>
      <c r="W3" s="6" t="s">
        <v>26</v>
      </c>
      <c r="X3" s="6" t="s">
        <v>27</v>
      </c>
      <c r="Y3" s="6" t="s">
        <v>28</v>
      </c>
      <c r="Z3" s="6" t="s">
        <v>29</v>
      </c>
      <c r="AA3" s="6" t="s">
        <v>30</v>
      </c>
      <c r="AB3" s="6" t="s">
        <v>31</v>
      </c>
      <c r="AC3" s="6" t="s">
        <v>32</v>
      </c>
      <c r="AD3" s="6" t="s">
        <v>33</v>
      </c>
      <c r="AE3" s="6" t="s">
        <v>34</v>
      </c>
      <c r="AF3" s="6" t="s">
        <v>35</v>
      </c>
      <c r="AG3" s="6" t="s">
        <v>36</v>
      </c>
      <c r="AH3" s="6" t="s">
        <v>37</v>
      </c>
      <c r="AI3" s="6" t="s">
        <v>38</v>
      </c>
    </row>
    <row r="4" spans="1:35" ht="43.5">
      <c r="A4" s="94" t="s">
        <v>87</v>
      </c>
      <c r="B4" s="4"/>
      <c r="C4" s="11">
        <v>41625</v>
      </c>
      <c r="D4" s="7">
        <v>1.00673085504</v>
      </c>
      <c r="E4" s="112" t="s">
        <v>88</v>
      </c>
      <c r="F4" s="5">
        <v>347412</v>
      </c>
      <c r="G4" s="5">
        <v>731148</v>
      </c>
      <c r="H4" s="4" t="s">
        <v>41</v>
      </c>
      <c r="I4" s="4" t="s">
        <v>42</v>
      </c>
      <c r="J4" s="4" t="s">
        <v>89</v>
      </c>
      <c r="K4" s="4" t="s">
        <v>44</v>
      </c>
      <c r="L4" s="5" t="s">
        <v>90</v>
      </c>
      <c r="M4" s="8">
        <v>44666</v>
      </c>
      <c r="N4" s="14"/>
      <c r="O4" s="4" t="s">
        <v>91</v>
      </c>
      <c r="P4" s="5" t="s">
        <v>47</v>
      </c>
      <c r="Q4" s="5" t="s">
        <v>47</v>
      </c>
      <c r="R4" s="5">
        <v>26</v>
      </c>
      <c r="S4" s="5">
        <v>3</v>
      </c>
      <c r="T4" s="5">
        <v>23</v>
      </c>
      <c r="U4" s="5">
        <v>0</v>
      </c>
      <c r="V4" s="5">
        <v>0</v>
      </c>
      <c r="W4" s="5">
        <v>26</v>
      </c>
      <c r="X4" s="54">
        <v>26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26</v>
      </c>
    </row>
    <row r="5" spans="1:35" ht="29.25">
      <c r="A5" s="94" t="s">
        <v>92</v>
      </c>
      <c r="B5" s="4" t="s">
        <v>93</v>
      </c>
      <c r="C5" s="11">
        <v>44126</v>
      </c>
      <c r="D5" s="7">
        <v>1.82366832605</v>
      </c>
      <c r="E5" s="112" t="s">
        <v>94</v>
      </c>
      <c r="F5" s="5">
        <v>343953</v>
      </c>
      <c r="G5" s="5">
        <v>733534</v>
      </c>
      <c r="H5" s="4" t="s">
        <v>41</v>
      </c>
      <c r="I5" s="4" t="s">
        <v>42</v>
      </c>
      <c r="J5" s="4" t="s">
        <v>95</v>
      </c>
      <c r="K5" s="4" t="s">
        <v>44</v>
      </c>
      <c r="L5" s="5" t="s">
        <v>96</v>
      </c>
      <c r="M5" s="8">
        <v>44967</v>
      </c>
      <c r="N5" s="14"/>
      <c r="O5" s="4" t="s">
        <v>91</v>
      </c>
      <c r="P5" s="5" t="s">
        <v>47</v>
      </c>
      <c r="Q5" s="5" t="s">
        <v>47</v>
      </c>
      <c r="R5" s="5">
        <v>34</v>
      </c>
      <c r="S5" s="5">
        <v>32</v>
      </c>
      <c r="T5" s="5">
        <v>0</v>
      </c>
      <c r="U5" s="5">
        <v>4</v>
      </c>
      <c r="V5" s="5">
        <v>31</v>
      </c>
      <c r="W5" s="54">
        <v>3</v>
      </c>
      <c r="X5" s="55">
        <v>3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0</v>
      </c>
      <c r="AF5" s="54">
        <v>0</v>
      </c>
      <c r="AG5" s="54">
        <v>0</v>
      </c>
      <c r="AH5" s="54">
        <v>0</v>
      </c>
      <c r="AI5" s="54">
        <v>3</v>
      </c>
    </row>
    <row r="6" spans="1:35" ht="71.25" customHeight="1">
      <c r="A6" s="94" t="s">
        <v>97</v>
      </c>
      <c r="B6" s="4"/>
      <c r="C6" s="11">
        <v>39238</v>
      </c>
      <c r="D6" s="7">
        <v>1.6776442915000001</v>
      </c>
      <c r="E6" s="112" t="s">
        <v>98</v>
      </c>
      <c r="F6" s="5">
        <v>339577</v>
      </c>
      <c r="G6" s="5">
        <v>729422</v>
      </c>
      <c r="H6" s="4" t="s">
        <v>41</v>
      </c>
      <c r="I6" s="4" t="s">
        <v>42</v>
      </c>
      <c r="J6" s="4" t="s">
        <v>89</v>
      </c>
      <c r="K6" s="4" t="s">
        <v>44</v>
      </c>
      <c r="L6" s="5" t="s">
        <v>99</v>
      </c>
      <c r="M6" s="8">
        <v>39238</v>
      </c>
      <c r="N6" s="14"/>
      <c r="O6" s="4" t="s">
        <v>91</v>
      </c>
      <c r="P6" s="5" t="s">
        <v>47</v>
      </c>
      <c r="Q6" s="5" t="s">
        <v>48</v>
      </c>
      <c r="R6" s="5">
        <v>135</v>
      </c>
      <c r="S6" s="53">
        <v>0</v>
      </c>
      <c r="T6" s="5">
        <v>135</v>
      </c>
      <c r="U6" s="5">
        <v>1</v>
      </c>
      <c r="V6" s="5">
        <v>85</v>
      </c>
      <c r="W6" s="5">
        <v>50</v>
      </c>
      <c r="X6" s="5">
        <v>0</v>
      </c>
      <c r="Y6" s="54">
        <v>0</v>
      </c>
      <c r="Z6" s="54">
        <v>25</v>
      </c>
      <c r="AA6" s="54">
        <v>25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">
        <v>0</v>
      </c>
      <c r="AH6" s="54">
        <v>0</v>
      </c>
      <c r="AI6" s="54">
        <v>50</v>
      </c>
    </row>
    <row r="7" spans="1:35" ht="29.25">
      <c r="A7" s="94" t="s">
        <v>100</v>
      </c>
      <c r="B7" s="4" t="s">
        <v>101</v>
      </c>
      <c r="C7" s="11">
        <v>39904</v>
      </c>
      <c r="D7" s="7">
        <v>1.277837095</v>
      </c>
      <c r="E7" s="112" t="s">
        <v>102</v>
      </c>
      <c r="F7" s="5">
        <v>338919</v>
      </c>
      <c r="G7" s="5">
        <v>733132</v>
      </c>
      <c r="H7" s="4" t="s">
        <v>41</v>
      </c>
      <c r="I7" s="64" t="s">
        <v>42</v>
      </c>
      <c r="J7" s="4" t="s">
        <v>89</v>
      </c>
      <c r="K7" s="4" t="s">
        <v>44</v>
      </c>
      <c r="L7" s="5" t="s">
        <v>103</v>
      </c>
      <c r="M7" s="8">
        <v>44153</v>
      </c>
      <c r="N7" s="14"/>
      <c r="O7" s="4" t="s">
        <v>91</v>
      </c>
      <c r="P7" s="5" t="s">
        <v>47</v>
      </c>
      <c r="Q7" s="5" t="s">
        <v>47</v>
      </c>
      <c r="R7" s="5">
        <v>23</v>
      </c>
      <c r="S7" s="5">
        <v>23</v>
      </c>
      <c r="T7" s="5">
        <v>0</v>
      </c>
      <c r="U7" s="5">
        <v>0</v>
      </c>
      <c r="V7" s="5">
        <v>0</v>
      </c>
      <c r="W7" s="5">
        <v>23</v>
      </c>
      <c r="X7" s="5">
        <v>0</v>
      </c>
      <c r="Y7" s="54">
        <v>23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">
        <v>0</v>
      </c>
      <c r="AH7" s="54">
        <v>0</v>
      </c>
      <c r="AI7" s="54">
        <v>23</v>
      </c>
    </row>
    <row r="8" spans="1:35" ht="29.25">
      <c r="A8" s="94" t="s">
        <v>4</v>
      </c>
      <c r="B8" s="4" t="s">
        <v>104</v>
      </c>
      <c r="C8" s="11">
        <v>43640</v>
      </c>
      <c r="D8" s="7">
        <v>1.58464750501</v>
      </c>
      <c r="E8" s="112" t="s">
        <v>105</v>
      </c>
      <c r="F8" s="5">
        <v>338134</v>
      </c>
      <c r="G8" s="5">
        <v>733812</v>
      </c>
      <c r="H8" s="4" t="s">
        <v>41</v>
      </c>
      <c r="I8" s="4" t="s">
        <v>42</v>
      </c>
      <c r="J8" s="4" t="s">
        <v>89</v>
      </c>
      <c r="K8" s="4" t="s">
        <v>44</v>
      </c>
      <c r="L8" s="5" t="s">
        <v>106</v>
      </c>
      <c r="M8" s="8">
        <v>44545</v>
      </c>
      <c r="N8" s="14"/>
      <c r="O8" s="4" t="s">
        <v>91</v>
      </c>
      <c r="P8" s="5" t="s">
        <v>47</v>
      </c>
      <c r="Q8" s="5" t="s">
        <v>47</v>
      </c>
      <c r="R8" s="5">
        <v>33</v>
      </c>
      <c r="S8" s="5">
        <v>33</v>
      </c>
      <c r="T8" s="5">
        <v>0</v>
      </c>
      <c r="U8" s="5">
        <v>12</v>
      </c>
      <c r="V8" s="5">
        <v>32</v>
      </c>
      <c r="W8" s="5">
        <v>1</v>
      </c>
      <c r="X8" s="55">
        <v>1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">
        <v>0</v>
      </c>
      <c r="AH8" s="54">
        <v>0</v>
      </c>
      <c r="AI8" s="54">
        <v>1</v>
      </c>
    </row>
    <row r="9" spans="1:35" ht="60.6" customHeight="1">
      <c r="A9" s="94" t="s">
        <v>107</v>
      </c>
      <c r="B9" s="4"/>
      <c r="C9" s="11">
        <v>39904</v>
      </c>
      <c r="D9" s="7">
        <v>4.0248834852900002</v>
      </c>
      <c r="E9" s="112" t="s">
        <v>108</v>
      </c>
      <c r="F9" s="5">
        <v>338363</v>
      </c>
      <c r="G9" s="5">
        <v>733094</v>
      </c>
      <c r="H9" s="4" t="s">
        <v>41</v>
      </c>
      <c r="I9" s="4" t="s">
        <v>62</v>
      </c>
      <c r="J9" s="4" t="s">
        <v>109</v>
      </c>
      <c r="K9" s="4" t="s">
        <v>44</v>
      </c>
      <c r="L9" s="5"/>
      <c r="M9" s="14"/>
      <c r="N9" s="14"/>
      <c r="O9" s="4" t="s">
        <v>91</v>
      </c>
      <c r="P9" s="5" t="s">
        <v>47</v>
      </c>
      <c r="Q9" s="5" t="s">
        <v>47</v>
      </c>
      <c r="R9" s="5">
        <v>70</v>
      </c>
      <c r="S9" s="5">
        <v>0</v>
      </c>
      <c r="T9" s="5">
        <v>0</v>
      </c>
      <c r="U9" s="5">
        <v>0</v>
      </c>
      <c r="V9" s="5">
        <v>0</v>
      </c>
      <c r="W9" s="5">
        <v>70</v>
      </c>
      <c r="X9" s="5">
        <v>0</v>
      </c>
      <c r="Y9" s="5">
        <v>0</v>
      </c>
      <c r="Z9" s="5">
        <v>0</v>
      </c>
      <c r="AA9" s="5">
        <v>0</v>
      </c>
      <c r="AB9" s="5">
        <v>20</v>
      </c>
      <c r="AC9" s="5">
        <v>20</v>
      </c>
      <c r="AD9" s="5">
        <v>30</v>
      </c>
      <c r="AE9" s="5">
        <v>0</v>
      </c>
      <c r="AF9" s="5">
        <v>0</v>
      </c>
      <c r="AG9" s="5">
        <v>0</v>
      </c>
      <c r="AH9" s="5">
        <v>0</v>
      </c>
      <c r="AI9" s="5">
        <v>70</v>
      </c>
    </row>
    <row r="10" spans="1:35" ht="56.1" customHeight="1">
      <c r="A10" s="94" t="s">
        <v>110</v>
      </c>
      <c r="B10" s="4" t="s">
        <v>111</v>
      </c>
      <c r="C10" s="11">
        <v>40269</v>
      </c>
      <c r="D10" s="7">
        <v>1.33690337082</v>
      </c>
      <c r="E10" s="112" t="s">
        <v>112</v>
      </c>
      <c r="F10" s="5">
        <v>343913</v>
      </c>
      <c r="G10" s="5">
        <v>733373</v>
      </c>
      <c r="H10" s="4" t="s">
        <v>41</v>
      </c>
      <c r="I10" s="4" t="s">
        <v>62</v>
      </c>
      <c r="J10" s="4" t="s">
        <v>109</v>
      </c>
      <c r="K10" s="4" t="s">
        <v>44</v>
      </c>
      <c r="L10" s="5"/>
      <c r="M10" s="14"/>
      <c r="N10" s="14"/>
      <c r="O10" s="4" t="s">
        <v>91</v>
      </c>
      <c r="P10" s="5" t="s">
        <v>47</v>
      </c>
      <c r="Q10" s="5" t="s">
        <v>47</v>
      </c>
      <c r="R10" s="5">
        <v>30</v>
      </c>
      <c r="S10" s="5">
        <v>0</v>
      </c>
      <c r="T10" s="5">
        <v>0</v>
      </c>
      <c r="U10" s="5">
        <v>0</v>
      </c>
      <c r="V10" s="5">
        <v>0</v>
      </c>
      <c r="W10" s="5">
        <v>30</v>
      </c>
      <c r="X10" s="5">
        <v>0</v>
      </c>
      <c r="Y10" s="5">
        <v>0</v>
      </c>
      <c r="Z10" s="5">
        <v>15</v>
      </c>
      <c r="AA10" s="5">
        <v>15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30</v>
      </c>
    </row>
    <row r="11" spans="1:35" ht="71.45" customHeight="1">
      <c r="A11" s="94" t="s">
        <v>113</v>
      </c>
      <c r="B11" s="4" t="s">
        <v>114</v>
      </c>
      <c r="C11" s="11">
        <v>40269</v>
      </c>
      <c r="D11" s="7">
        <v>3.75875915574</v>
      </c>
      <c r="E11" s="112" t="s">
        <v>115</v>
      </c>
      <c r="F11" s="5">
        <v>343320</v>
      </c>
      <c r="G11" s="5">
        <v>733503</v>
      </c>
      <c r="H11" s="4" t="s">
        <v>41</v>
      </c>
      <c r="I11" s="4" t="s">
        <v>62</v>
      </c>
      <c r="J11" s="4" t="s">
        <v>109</v>
      </c>
      <c r="K11" s="4" t="s">
        <v>44</v>
      </c>
      <c r="L11" s="5" t="s">
        <v>116</v>
      </c>
      <c r="M11" s="8">
        <v>44911</v>
      </c>
      <c r="N11" s="14"/>
      <c r="O11" s="4" t="s">
        <v>91</v>
      </c>
      <c r="P11" s="5" t="s">
        <v>47</v>
      </c>
      <c r="Q11" s="5" t="s">
        <v>47</v>
      </c>
      <c r="R11" s="5">
        <v>53</v>
      </c>
      <c r="S11" s="5">
        <v>0</v>
      </c>
      <c r="T11" s="5">
        <v>0</v>
      </c>
      <c r="U11" s="5">
        <v>0</v>
      </c>
      <c r="V11" s="5">
        <v>0</v>
      </c>
      <c r="W11" s="5">
        <v>53</v>
      </c>
      <c r="X11" s="5">
        <v>0</v>
      </c>
      <c r="Y11" s="5">
        <v>0</v>
      </c>
      <c r="Z11" s="5">
        <v>22</v>
      </c>
      <c r="AA11" s="5">
        <v>31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53</v>
      </c>
    </row>
    <row r="12" spans="1:35" ht="29.25">
      <c r="A12" s="94" t="s">
        <v>117</v>
      </c>
      <c r="B12" s="4" t="s">
        <v>114</v>
      </c>
      <c r="C12" s="11">
        <v>44911</v>
      </c>
      <c r="D12" s="7">
        <v>1.3436297748899999</v>
      </c>
      <c r="E12" s="112" t="s">
        <v>118</v>
      </c>
      <c r="F12" s="5">
        <v>343303</v>
      </c>
      <c r="G12" s="5">
        <v>733461</v>
      </c>
      <c r="H12" s="4" t="s">
        <v>41</v>
      </c>
      <c r="I12" s="4" t="s">
        <v>75</v>
      </c>
      <c r="J12" s="4" t="s">
        <v>119</v>
      </c>
      <c r="K12" s="4" t="s">
        <v>44</v>
      </c>
      <c r="L12" s="5" t="s">
        <v>116</v>
      </c>
      <c r="M12" s="8">
        <v>44911</v>
      </c>
      <c r="N12" s="14"/>
      <c r="O12" s="4" t="s">
        <v>91</v>
      </c>
      <c r="P12" s="5" t="s">
        <v>47</v>
      </c>
      <c r="Q12" s="5" t="s">
        <v>47</v>
      </c>
      <c r="R12" s="5">
        <v>17</v>
      </c>
      <c r="S12" s="5">
        <v>17</v>
      </c>
      <c r="T12" s="5">
        <v>0</v>
      </c>
      <c r="U12" s="5">
        <v>0</v>
      </c>
      <c r="V12" s="5">
        <v>0</v>
      </c>
      <c r="W12" s="5">
        <v>17</v>
      </c>
      <c r="X12" s="5">
        <v>0</v>
      </c>
      <c r="Y12" s="5">
        <v>17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17</v>
      </c>
    </row>
    <row r="13" spans="1:35" ht="29.25">
      <c r="A13" s="94" t="s">
        <v>120</v>
      </c>
      <c r="B13" s="4" t="s">
        <v>121</v>
      </c>
      <c r="C13" s="11">
        <v>45182</v>
      </c>
      <c r="D13" s="7">
        <v>1.2007074263599999</v>
      </c>
      <c r="E13" s="112" t="s">
        <v>122</v>
      </c>
      <c r="F13" s="5">
        <v>343204</v>
      </c>
      <c r="G13" s="5">
        <v>733328</v>
      </c>
      <c r="H13" s="4" t="s">
        <v>41</v>
      </c>
      <c r="I13" s="4" t="s">
        <v>75</v>
      </c>
      <c r="J13" s="4" t="s">
        <v>123</v>
      </c>
      <c r="K13" s="4" t="s">
        <v>124</v>
      </c>
      <c r="L13" s="5" t="s">
        <v>125</v>
      </c>
      <c r="M13" s="8">
        <v>45182</v>
      </c>
      <c r="N13" s="14"/>
      <c r="O13" s="4" t="s">
        <v>91</v>
      </c>
      <c r="P13" s="5" t="s">
        <v>47</v>
      </c>
      <c r="Q13" s="5"/>
      <c r="R13" s="5">
        <v>18</v>
      </c>
      <c r="S13" s="5">
        <v>10</v>
      </c>
      <c r="T13" s="5">
        <v>8</v>
      </c>
      <c r="U13" s="5">
        <v>0</v>
      </c>
      <c r="V13" s="5">
        <v>0</v>
      </c>
      <c r="W13" s="5">
        <v>18</v>
      </c>
      <c r="X13" s="5">
        <v>0</v>
      </c>
      <c r="Y13" s="5">
        <v>0</v>
      </c>
      <c r="Z13" s="54">
        <v>18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18</v>
      </c>
    </row>
    <row r="14" spans="1:35" ht="27" customHeight="1">
      <c r="A14" s="94" t="s">
        <v>126</v>
      </c>
      <c r="B14" s="4" t="s">
        <v>121</v>
      </c>
      <c r="C14" s="11">
        <v>45182</v>
      </c>
      <c r="D14" s="7">
        <v>1.15468386804</v>
      </c>
      <c r="E14" s="112" t="s">
        <v>127</v>
      </c>
      <c r="F14" s="5">
        <v>343234</v>
      </c>
      <c r="G14" s="5">
        <v>733380</v>
      </c>
      <c r="H14" s="4" t="s">
        <v>41</v>
      </c>
      <c r="I14" s="4" t="s">
        <v>75</v>
      </c>
      <c r="J14" s="4" t="s">
        <v>128</v>
      </c>
      <c r="K14" s="64" t="s">
        <v>44</v>
      </c>
      <c r="L14" s="5" t="s">
        <v>129</v>
      </c>
      <c r="M14" s="8">
        <v>45182</v>
      </c>
      <c r="N14" s="14"/>
      <c r="O14" s="4" t="s">
        <v>91</v>
      </c>
      <c r="P14" s="5" t="s">
        <v>47</v>
      </c>
      <c r="Q14" s="5" t="s">
        <v>47</v>
      </c>
      <c r="R14" s="5">
        <v>30</v>
      </c>
      <c r="S14" s="5">
        <v>30</v>
      </c>
      <c r="T14" s="5">
        <v>0</v>
      </c>
      <c r="U14" s="5">
        <v>0</v>
      </c>
      <c r="V14" s="5">
        <v>0</v>
      </c>
      <c r="W14" s="5">
        <v>30</v>
      </c>
      <c r="X14" s="5">
        <v>0</v>
      </c>
      <c r="Y14" s="5">
        <v>0</v>
      </c>
      <c r="Z14" s="54">
        <v>0</v>
      </c>
      <c r="AA14" s="54">
        <v>15</v>
      </c>
      <c r="AB14" s="54">
        <v>15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30</v>
      </c>
    </row>
    <row r="15" spans="1:35" ht="42" customHeight="1">
      <c r="A15" s="94" t="s">
        <v>130</v>
      </c>
      <c r="B15" s="4" t="s">
        <v>131</v>
      </c>
      <c r="C15" s="11">
        <v>40269</v>
      </c>
      <c r="D15" s="7">
        <v>1.82737336595</v>
      </c>
      <c r="E15" s="112" t="s">
        <v>132</v>
      </c>
      <c r="F15" s="5">
        <v>343056</v>
      </c>
      <c r="G15" s="5">
        <v>733375</v>
      </c>
      <c r="H15" s="4" t="s">
        <v>41</v>
      </c>
      <c r="I15" s="4" t="s">
        <v>62</v>
      </c>
      <c r="J15" s="4" t="s">
        <v>109</v>
      </c>
      <c r="K15" s="4" t="s">
        <v>133</v>
      </c>
      <c r="L15" s="5"/>
      <c r="M15" s="14"/>
      <c r="N15" s="14"/>
      <c r="O15" s="4" t="s">
        <v>91</v>
      </c>
      <c r="P15" s="5" t="s">
        <v>47</v>
      </c>
      <c r="Q15" s="5" t="s">
        <v>47</v>
      </c>
      <c r="R15" s="5">
        <v>30</v>
      </c>
      <c r="S15" s="5">
        <v>0</v>
      </c>
      <c r="T15" s="5">
        <v>0</v>
      </c>
      <c r="U15" s="5">
        <v>0</v>
      </c>
      <c r="V15" s="5">
        <v>0</v>
      </c>
      <c r="W15" s="5">
        <v>30</v>
      </c>
      <c r="X15" s="5">
        <v>0</v>
      </c>
      <c r="Y15" s="5">
        <v>0</v>
      </c>
      <c r="Z15" s="54">
        <v>0</v>
      </c>
      <c r="AA15" s="54">
        <v>30</v>
      </c>
      <c r="AB15" s="54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30</v>
      </c>
    </row>
    <row r="16" spans="1:35" ht="72.75">
      <c r="A16" s="94" t="s">
        <v>134</v>
      </c>
      <c r="B16" s="4"/>
      <c r="C16" s="11">
        <v>40533</v>
      </c>
      <c r="D16" s="7">
        <v>7.5769505000299997E-2</v>
      </c>
      <c r="E16" s="112" t="s">
        <v>135</v>
      </c>
      <c r="F16" s="5">
        <v>340858</v>
      </c>
      <c r="G16" s="5">
        <v>731298</v>
      </c>
      <c r="H16" s="4" t="s">
        <v>41</v>
      </c>
      <c r="I16" s="4" t="s">
        <v>75</v>
      </c>
      <c r="J16" s="4" t="s">
        <v>136</v>
      </c>
      <c r="K16" s="4" t="s">
        <v>44</v>
      </c>
      <c r="L16" s="5" t="s">
        <v>137</v>
      </c>
      <c r="M16" s="8">
        <v>45106</v>
      </c>
      <c r="N16" s="14"/>
      <c r="O16" s="4" t="s">
        <v>91</v>
      </c>
      <c r="P16" s="5" t="s">
        <v>47</v>
      </c>
      <c r="Q16" s="5" t="s">
        <v>48</v>
      </c>
      <c r="R16" s="5">
        <v>8</v>
      </c>
      <c r="S16" s="5">
        <v>0</v>
      </c>
      <c r="T16" s="5">
        <v>8</v>
      </c>
      <c r="U16" s="5">
        <v>0</v>
      </c>
      <c r="V16" s="5">
        <v>0</v>
      </c>
      <c r="W16" s="5">
        <v>8</v>
      </c>
      <c r="X16" s="5">
        <v>0</v>
      </c>
      <c r="Y16" s="5">
        <v>0</v>
      </c>
      <c r="Z16" s="5">
        <v>8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8</v>
      </c>
    </row>
    <row r="17" spans="1:35">
      <c r="A17" s="94" t="s">
        <v>138</v>
      </c>
      <c r="B17" s="4"/>
      <c r="C17" s="11">
        <v>40634</v>
      </c>
      <c r="D17" s="7">
        <v>3.5264120001800001E-2</v>
      </c>
      <c r="E17" s="112" t="s">
        <v>139</v>
      </c>
      <c r="F17" s="5">
        <v>340548</v>
      </c>
      <c r="G17" s="5">
        <v>730518</v>
      </c>
      <c r="H17" s="4" t="s">
        <v>41</v>
      </c>
      <c r="I17" s="4" t="s">
        <v>42</v>
      </c>
      <c r="J17" s="4" t="s">
        <v>140</v>
      </c>
      <c r="K17" s="4" t="s">
        <v>141</v>
      </c>
      <c r="L17" s="5" t="s">
        <v>142</v>
      </c>
      <c r="M17" s="8">
        <v>42968</v>
      </c>
      <c r="N17" s="14"/>
      <c r="O17" s="4" t="s">
        <v>91</v>
      </c>
      <c r="P17" s="5" t="s">
        <v>47</v>
      </c>
      <c r="Q17" s="5" t="s">
        <v>48</v>
      </c>
      <c r="R17" s="5">
        <v>28</v>
      </c>
      <c r="S17" s="5">
        <v>0</v>
      </c>
      <c r="T17" s="5">
        <v>28</v>
      </c>
      <c r="U17" s="5">
        <v>0</v>
      </c>
      <c r="V17" s="5">
        <v>0</v>
      </c>
      <c r="W17" s="5">
        <v>28</v>
      </c>
      <c r="X17" s="54">
        <v>28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28</v>
      </c>
    </row>
    <row r="18" spans="1:35" ht="29.25">
      <c r="A18" s="94" t="s">
        <v>143</v>
      </c>
      <c r="B18" s="4"/>
      <c r="C18" s="11">
        <v>40634</v>
      </c>
      <c r="D18" s="7">
        <v>3.5870172008800001</v>
      </c>
      <c r="E18" s="112" t="s">
        <v>144</v>
      </c>
      <c r="F18" s="5">
        <v>339832</v>
      </c>
      <c r="G18" s="5">
        <v>731556</v>
      </c>
      <c r="H18" s="4" t="s">
        <v>41</v>
      </c>
      <c r="I18" s="4" t="s">
        <v>42</v>
      </c>
      <c r="J18" s="4" t="s">
        <v>145</v>
      </c>
      <c r="K18" s="4" t="s">
        <v>146</v>
      </c>
      <c r="L18" s="5" t="s">
        <v>147</v>
      </c>
      <c r="M18" s="8">
        <v>43080</v>
      </c>
      <c r="N18" s="14"/>
      <c r="O18" s="4" t="s">
        <v>91</v>
      </c>
      <c r="P18" s="5" t="s">
        <v>47</v>
      </c>
      <c r="Q18" s="5" t="s">
        <v>48</v>
      </c>
      <c r="R18" s="5">
        <v>162</v>
      </c>
      <c r="S18" s="5">
        <v>39</v>
      </c>
      <c r="T18" s="5">
        <v>123</v>
      </c>
      <c r="U18" s="5">
        <v>111</v>
      </c>
      <c r="V18" s="5">
        <v>136</v>
      </c>
      <c r="W18" s="5">
        <v>26</v>
      </c>
      <c r="X18" s="55">
        <v>26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26</v>
      </c>
    </row>
    <row r="19" spans="1:35" ht="29.25">
      <c r="A19" s="94" t="s">
        <v>148</v>
      </c>
      <c r="B19" s="4" t="s">
        <v>149</v>
      </c>
      <c r="C19" s="11">
        <v>40634</v>
      </c>
      <c r="D19" s="7">
        <v>23.969417277600002</v>
      </c>
      <c r="E19" s="112" t="s">
        <v>150</v>
      </c>
      <c r="F19" s="5">
        <v>340509</v>
      </c>
      <c r="G19" s="5">
        <v>729995</v>
      </c>
      <c r="H19" s="4" t="s">
        <v>41</v>
      </c>
      <c r="I19" s="4" t="s">
        <v>62</v>
      </c>
      <c r="J19" s="4" t="s">
        <v>109</v>
      </c>
      <c r="K19" s="4" t="s">
        <v>151</v>
      </c>
      <c r="L19" s="125" t="s">
        <v>152</v>
      </c>
      <c r="M19" s="8">
        <v>44120</v>
      </c>
      <c r="N19" s="14"/>
      <c r="O19" s="4" t="s">
        <v>91</v>
      </c>
      <c r="P19" s="5" t="s">
        <v>47</v>
      </c>
      <c r="Q19" s="5" t="s">
        <v>47</v>
      </c>
      <c r="R19" s="5">
        <v>276</v>
      </c>
      <c r="S19" s="5">
        <v>0</v>
      </c>
      <c r="T19" s="5">
        <v>276</v>
      </c>
      <c r="U19" s="5">
        <v>0</v>
      </c>
      <c r="V19" s="5">
        <v>0</v>
      </c>
      <c r="W19" s="5">
        <v>276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60</v>
      </c>
      <c r="AD19" s="5">
        <v>70</v>
      </c>
      <c r="AE19" s="5">
        <v>70</v>
      </c>
      <c r="AF19" s="5">
        <v>76</v>
      </c>
      <c r="AG19" s="5">
        <v>0</v>
      </c>
      <c r="AH19" s="5">
        <v>0</v>
      </c>
      <c r="AI19" s="5">
        <v>276</v>
      </c>
    </row>
    <row r="20" spans="1:35" ht="29.25">
      <c r="A20" s="94" t="s">
        <v>153</v>
      </c>
      <c r="B20" s="4" t="s">
        <v>149</v>
      </c>
      <c r="C20" s="11">
        <v>42909</v>
      </c>
      <c r="D20" s="7">
        <v>0.72310035056199995</v>
      </c>
      <c r="E20" s="112" t="s">
        <v>154</v>
      </c>
      <c r="F20" s="5">
        <v>340454</v>
      </c>
      <c r="G20" s="5">
        <v>729970</v>
      </c>
      <c r="H20" s="4" t="s">
        <v>41</v>
      </c>
      <c r="I20" s="4" t="s">
        <v>42</v>
      </c>
      <c r="J20" s="4" t="s">
        <v>109</v>
      </c>
      <c r="K20" s="4" t="s">
        <v>44</v>
      </c>
      <c r="L20" s="5" t="s">
        <v>152</v>
      </c>
      <c r="M20" s="8">
        <v>43329</v>
      </c>
      <c r="N20" s="14"/>
      <c r="O20" s="4" t="s">
        <v>91</v>
      </c>
      <c r="P20" s="5" t="s">
        <v>47</v>
      </c>
      <c r="Q20" s="5" t="s">
        <v>48</v>
      </c>
      <c r="R20" s="5">
        <v>99</v>
      </c>
      <c r="S20" s="5">
        <v>0</v>
      </c>
      <c r="T20" s="5">
        <v>99</v>
      </c>
      <c r="U20" s="5">
        <v>0</v>
      </c>
      <c r="V20" s="5">
        <v>0</v>
      </c>
      <c r="W20" s="5">
        <v>99</v>
      </c>
      <c r="X20" s="5">
        <v>0</v>
      </c>
      <c r="Y20" s="5">
        <v>0</v>
      </c>
      <c r="Z20" s="5">
        <v>0</v>
      </c>
      <c r="AA20" s="5">
        <v>50</v>
      </c>
      <c r="AB20" s="5">
        <v>49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99</v>
      </c>
    </row>
    <row r="21" spans="1:35" ht="29.25">
      <c r="A21" s="94" t="s">
        <v>155</v>
      </c>
      <c r="B21" s="4" t="s">
        <v>149</v>
      </c>
      <c r="C21" s="11">
        <v>44120</v>
      </c>
      <c r="D21" s="7">
        <v>0.37882461969100001</v>
      </c>
      <c r="E21" s="112" t="s">
        <v>156</v>
      </c>
      <c r="F21" s="5">
        <v>340688</v>
      </c>
      <c r="G21" s="5">
        <v>730304</v>
      </c>
      <c r="H21" s="4" t="s">
        <v>41</v>
      </c>
      <c r="I21" s="4" t="s">
        <v>42</v>
      </c>
      <c r="J21" s="4" t="s">
        <v>157</v>
      </c>
      <c r="K21" s="4" t="s">
        <v>44</v>
      </c>
      <c r="L21" s="5" t="s">
        <v>158</v>
      </c>
      <c r="M21" s="8">
        <v>44120</v>
      </c>
      <c r="N21" s="14"/>
      <c r="O21" s="4" t="s">
        <v>91</v>
      </c>
      <c r="P21" s="5" t="s">
        <v>47</v>
      </c>
      <c r="Q21" s="5" t="s">
        <v>48</v>
      </c>
      <c r="R21" s="5">
        <v>49</v>
      </c>
      <c r="S21" s="5">
        <v>0</v>
      </c>
      <c r="T21" s="5">
        <v>49</v>
      </c>
      <c r="U21" s="5">
        <v>0</v>
      </c>
      <c r="V21" s="5">
        <v>0</v>
      </c>
      <c r="W21" s="5">
        <v>49</v>
      </c>
      <c r="X21" s="5">
        <v>0</v>
      </c>
      <c r="Y21" s="5">
        <v>0</v>
      </c>
      <c r="Z21" s="5">
        <v>0</v>
      </c>
      <c r="AA21" s="5">
        <v>20</v>
      </c>
      <c r="AB21" s="5">
        <v>29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49</v>
      </c>
    </row>
    <row r="22" spans="1:35" ht="72.75" customHeight="1">
      <c r="A22" s="94" t="s">
        <v>159</v>
      </c>
      <c r="B22" s="4" t="s">
        <v>160</v>
      </c>
      <c r="C22" s="11">
        <v>40634</v>
      </c>
      <c r="D22" s="7">
        <v>1.45771990511</v>
      </c>
      <c r="E22" s="112" t="s">
        <v>161</v>
      </c>
      <c r="F22" s="5">
        <v>341769</v>
      </c>
      <c r="G22" s="5">
        <v>732646</v>
      </c>
      <c r="H22" s="4" t="s">
        <v>41</v>
      </c>
      <c r="I22" s="4" t="s">
        <v>62</v>
      </c>
      <c r="J22" s="4" t="s">
        <v>109</v>
      </c>
      <c r="K22" s="4" t="s">
        <v>141</v>
      </c>
      <c r="L22" s="5"/>
      <c r="M22" s="14"/>
      <c r="N22" s="14"/>
      <c r="O22" s="4" t="s">
        <v>91</v>
      </c>
      <c r="P22" s="5" t="s">
        <v>47</v>
      </c>
      <c r="Q22" s="5" t="s">
        <v>47</v>
      </c>
      <c r="R22" s="5">
        <v>30</v>
      </c>
      <c r="S22" s="5">
        <v>0</v>
      </c>
      <c r="T22" s="5">
        <v>0</v>
      </c>
      <c r="U22" s="5">
        <v>0</v>
      </c>
      <c r="V22" s="5">
        <v>0</v>
      </c>
      <c r="W22" s="5">
        <v>30</v>
      </c>
      <c r="X22" s="5">
        <v>0</v>
      </c>
      <c r="Y22" s="5">
        <v>15</v>
      </c>
      <c r="Z22" s="5">
        <v>15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30</v>
      </c>
    </row>
    <row r="23" spans="1:35" ht="29.25">
      <c r="A23" s="94" t="s">
        <v>162</v>
      </c>
      <c r="B23" s="4" t="s">
        <v>163</v>
      </c>
      <c r="C23" s="11">
        <v>41000</v>
      </c>
      <c r="D23" s="7">
        <v>0.5788818308</v>
      </c>
      <c r="E23" s="112" t="s">
        <v>164</v>
      </c>
      <c r="F23" s="5">
        <v>341518</v>
      </c>
      <c r="G23" s="5">
        <v>733254</v>
      </c>
      <c r="H23" s="4" t="s">
        <v>41</v>
      </c>
      <c r="I23" s="65" t="s">
        <v>165</v>
      </c>
      <c r="J23" s="4" t="s">
        <v>166</v>
      </c>
      <c r="K23" s="4" t="s">
        <v>141</v>
      </c>
      <c r="L23" s="5" t="s">
        <v>167</v>
      </c>
      <c r="M23" s="8">
        <v>45300</v>
      </c>
      <c r="N23" s="14"/>
      <c r="O23" s="4" t="s">
        <v>91</v>
      </c>
      <c r="P23" s="5" t="s">
        <v>47</v>
      </c>
      <c r="Q23" s="5" t="s">
        <v>47</v>
      </c>
      <c r="R23" s="5">
        <v>31</v>
      </c>
      <c r="S23" s="5">
        <v>7</v>
      </c>
      <c r="T23" s="5">
        <v>24</v>
      </c>
      <c r="U23" s="5">
        <v>0</v>
      </c>
      <c r="V23" s="5">
        <v>0</v>
      </c>
      <c r="W23" s="5">
        <v>31</v>
      </c>
      <c r="X23" s="5">
        <v>0</v>
      </c>
      <c r="Y23" s="54">
        <v>31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4">
        <v>31</v>
      </c>
    </row>
    <row r="24" spans="1:35" ht="29.25">
      <c r="A24" s="94" t="s">
        <v>168</v>
      </c>
      <c r="B24" s="4" t="s">
        <v>169</v>
      </c>
      <c r="C24" s="11">
        <v>41000</v>
      </c>
      <c r="D24" s="7">
        <v>0.44669889979900002</v>
      </c>
      <c r="E24" s="112" t="s">
        <v>170</v>
      </c>
      <c r="F24" s="5">
        <v>341531</v>
      </c>
      <c r="G24" s="5">
        <v>733473</v>
      </c>
      <c r="H24" s="4" t="s">
        <v>41</v>
      </c>
      <c r="I24" s="65" t="s">
        <v>42</v>
      </c>
      <c r="J24" s="4" t="s">
        <v>166</v>
      </c>
      <c r="K24" s="4" t="s">
        <v>141</v>
      </c>
      <c r="L24" s="5" t="s">
        <v>167</v>
      </c>
      <c r="M24" s="8">
        <v>45300</v>
      </c>
      <c r="N24" s="14"/>
      <c r="O24" s="4" t="s">
        <v>91</v>
      </c>
      <c r="P24" s="5" t="s">
        <v>47</v>
      </c>
      <c r="Q24" s="5" t="s">
        <v>47</v>
      </c>
      <c r="R24" s="5">
        <v>17</v>
      </c>
      <c r="S24" s="5">
        <v>7</v>
      </c>
      <c r="T24" s="5">
        <v>10</v>
      </c>
      <c r="U24" s="5">
        <v>0</v>
      </c>
      <c r="V24" s="5">
        <v>0</v>
      </c>
      <c r="W24" s="5">
        <v>17</v>
      </c>
      <c r="X24" s="5">
        <v>0</v>
      </c>
      <c r="Y24" s="54">
        <v>17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4">
        <v>17</v>
      </c>
    </row>
    <row r="25" spans="1:35" ht="29.25">
      <c r="A25" s="94" t="s">
        <v>171</v>
      </c>
      <c r="B25" s="4" t="s">
        <v>172</v>
      </c>
      <c r="C25" s="11">
        <v>41000</v>
      </c>
      <c r="D25" s="7">
        <v>0.63833024999999999</v>
      </c>
      <c r="E25" s="112" t="s">
        <v>173</v>
      </c>
      <c r="F25" s="5">
        <v>341048</v>
      </c>
      <c r="G25" s="5">
        <v>733472</v>
      </c>
      <c r="H25" s="4" t="s">
        <v>41</v>
      </c>
      <c r="I25" s="4" t="s">
        <v>62</v>
      </c>
      <c r="J25" s="4" t="s">
        <v>109</v>
      </c>
      <c r="K25" s="4" t="s">
        <v>44</v>
      </c>
      <c r="L25" s="5"/>
      <c r="M25" s="14"/>
      <c r="N25" s="14"/>
      <c r="O25" s="4" t="s">
        <v>91</v>
      </c>
      <c r="P25" s="5" t="s">
        <v>47</v>
      </c>
      <c r="Q25" s="5" t="s">
        <v>47</v>
      </c>
      <c r="R25" s="5">
        <v>10</v>
      </c>
      <c r="S25" s="5">
        <v>0</v>
      </c>
      <c r="T25" s="5">
        <v>0</v>
      </c>
      <c r="U25" s="5">
        <v>0</v>
      </c>
      <c r="V25" s="5">
        <v>0</v>
      </c>
      <c r="W25" s="5">
        <v>10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10</v>
      </c>
      <c r="AI25" s="5">
        <v>10</v>
      </c>
    </row>
    <row r="26" spans="1:35">
      <c r="A26" s="94" t="s">
        <v>174</v>
      </c>
      <c r="B26" s="4" t="s">
        <v>175</v>
      </c>
      <c r="C26" s="11">
        <v>41730</v>
      </c>
      <c r="D26" s="7">
        <v>0.82732551350600003</v>
      </c>
      <c r="E26" s="112" t="s">
        <v>176</v>
      </c>
      <c r="F26" s="5">
        <v>338598</v>
      </c>
      <c r="G26" s="5">
        <v>733531</v>
      </c>
      <c r="H26" s="4" t="s">
        <v>41</v>
      </c>
      <c r="I26" s="4" t="s">
        <v>42</v>
      </c>
      <c r="J26" s="4" t="s">
        <v>177</v>
      </c>
      <c r="K26" s="4" t="s">
        <v>44</v>
      </c>
      <c r="L26" s="5" t="s">
        <v>178</v>
      </c>
      <c r="M26" s="8">
        <v>43357</v>
      </c>
      <c r="N26" s="14"/>
      <c r="O26" s="4" t="s">
        <v>91</v>
      </c>
      <c r="P26" s="5" t="s">
        <v>47</v>
      </c>
      <c r="Q26" s="5" t="s">
        <v>47</v>
      </c>
      <c r="R26" s="5">
        <v>27</v>
      </c>
      <c r="S26" s="5">
        <v>27</v>
      </c>
      <c r="T26" s="5">
        <v>0</v>
      </c>
      <c r="U26" s="5">
        <v>2</v>
      </c>
      <c r="V26" s="5">
        <v>26</v>
      </c>
      <c r="W26" s="5">
        <v>1</v>
      </c>
      <c r="X26" s="54">
        <v>1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">
        <v>0</v>
      </c>
      <c r="AH26" s="54">
        <v>0</v>
      </c>
      <c r="AI26" s="54">
        <v>1</v>
      </c>
    </row>
    <row r="27" spans="1:35" ht="35.1" customHeight="1">
      <c r="A27" s="94" t="s">
        <v>179</v>
      </c>
      <c r="B27" s="4" t="s">
        <v>180</v>
      </c>
      <c r="C27" s="11">
        <v>41730</v>
      </c>
      <c r="D27" s="7">
        <v>0.66612281000200002</v>
      </c>
      <c r="E27" s="112" t="s">
        <v>181</v>
      </c>
      <c r="F27" s="5">
        <v>339075</v>
      </c>
      <c r="G27" s="5">
        <v>733403</v>
      </c>
      <c r="H27" s="4" t="s">
        <v>41</v>
      </c>
      <c r="I27" s="4" t="s">
        <v>42</v>
      </c>
      <c r="J27" s="4" t="s">
        <v>89</v>
      </c>
      <c r="K27" s="4" t="s">
        <v>44</v>
      </c>
      <c r="L27" s="5" t="s">
        <v>182</v>
      </c>
      <c r="M27" s="8">
        <v>44153</v>
      </c>
      <c r="N27" s="14"/>
      <c r="O27" s="4" t="s">
        <v>91</v>
      </c>
      <c r="P27" s="5" t="s">
        <v>47</v>
      </c>
      <c r="Q27" s="5" t="s">
        <v>47</v>
      </c>
      <c r="R27" s="5">
        <v>21</v>
      </c>
      <c r="S27" s="5">
        <v>21</v>
      </c>
      <c r="T27" s="5">
        <v>0</v>
      </c>
      <c r="U27" s="5">
        <v>13</v>
      </c>
      <c r="V27" s="5">
        <v>13</v>
      </c>
      <c r="W27" s="5">
        <v>8</v>
      </c>
      <c r="X27" s="55">
        <v>10</v>
      </c>
      <c r="Y27" s="54">
        <v>11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21</v>
      </c>
    </row>
    <row r="28" spans="1:35" ht="29.25">
      <c r="A28" s="94" t="s">
        <v>183</v>
      </c>
      <c r="B28" s="4" t="s">
        <v>184</v>
      </c>
      <c r="C28" s="11">
        <v>41730</v>
      </c>
      <c r="D28" s="7">
        <v>1.78180157144</v>
      </c>
      <c r="E28" s="112" t="s">
        <v>185</v>
      </c>
      <c r="F28" s="5">
        <v>337330</v>
      </c>
      <c r="G28" s="5">
        <v>731477</v>
      </c>
      <c r="H28" s="4" t="s">
        <v>41</v>
      </c>
      <c r="I28" s="4" t="s">
        <v>75</v>
      </c>
      <c r="J28" s="17" t="s">
        <v>89</v>
      </c>
      <c r="K28" s="4" t="s">
        <v>44</v>
      </c>
      <c r="L28" s="5" t="s">
        <v>186</v>
      </c>
      <c r="M28" s="8">
        <v>45231</v>
      </c>
      <c r="N28" s="14"/>
      <c r="O28" s="4" t="s">
        <v>91</v>
      </c>
      <c r="P28" s="5" t="s">
        <v>47</v>
      </c>
      <c r="Q28" s="5" t="s">
        <v>47</v>
      </c>
      <c r="R28" s="54">
        <v>39</v>
      </c>
      <c r="S28" s="5">
        <v>39</v>
      </c>
      <c r="T28" s="5">
        <v>0</v>
      </c>
      <c r="U28" s="5">
        <v>0</v>
      </c>
      <c r="V28" s="5">
        <v>0</v>
      </c>
      <c r="W28" s="5">
        <v>39</v>
      </c>
      <c r="X28" s="5">
        <v>0</v>
      </c>
      <c r="Y28" s="5">
        <v>30</v>
      </c>
      <c r="Z28" s="54">
        <v>9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">
        <v>0</v>
      </c>
      <c r="AH28" s="54">
        <v>0</v>
      </c>
      <c r="AI28" s="54">
        <v>39</v>
      </c>
    </row>
    <row r="29" spans="1:35" ht="43.5">
      <c r="A29" s="94" t="s">
        <v>187</v>
      </c>
      <c r="B29" s="4" t="s">
        <v>188</v>
      </c>
      <c r="C29" s="11">
        <v>42095</v>
      </c>
      <c r="D29" s="7">
        <v>6.1423672264800002</v>
      </c>
      <c r="E29" s="112" t="s">
        <v>189</v>
      </c>
      <c r="F29" s="5">
        <v>337857</v>
      </c>
      <c r="G29" s="5">
        <v>731572</v>
      </c>
      <c r="H29" s="4" t="s">
        <v>41</v>
      </c>
      <c r="I29" s="4" t="s">
        <v>62</v>
      </c>
      <c r="J29" s="4" t="s">
        <v>140</v>
      </c>
      <c r="K29" s="4" t="s">
        <v>141</v>
      </c>
      <c r="L29" s="5" t="s">
        <v>190</v>
      </c>
      <c r="M29" s="8">
        <v>43857</v>
      </c>
      <c r="N29" s="14"/>
      <c r="O29" s="4" t="s">
        <v>91</v>
      </c>
      <c r="P29" s="5" t="s">
        <v>47</v>
      </c>
      <c r="Q29" s="5" t="s">
        <v>47</v>
      </c>
      <c r="R29" s="5">
        <v>40</v>
      </c>
      <c r="S29" s="5">
        <v>0</v>
      </c>
      <c r="T29" s="5">
        <v>0</v>
      </c>
      <c r="U29" s="5">
        <v>0</v>
      </c>
      <c r="V29" s="5">
        <v>0</v>
      </c>
      <c r="W29" s="5">
        <v>40</v>
      </c>
      <c r="X29" s="5">
        <v>0</v>
      </c>
      <c r="Y29" s="15">
        <v>0</v>
      </c>
      <c r="Z29" s="129">
        <v>20</v>
      </c>
      <c r="AA29" s="15">
        <v>20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40</v>
      </c>
    </row>
    <row r="30" spans="1:35" ht="29.25">
      <c r="A30" s="94" t="s">
        <v>191</v>
      </c>
      <c r="B30" s="4" t="s">
        <v>192</v>
      </c>
      <c r="C30" s="11">
        <v>43191</v>
      </c>
      <c r="D30" s="7">
        <v>0.61366990988199999</v>
      </c>
      <c r="E30" s="112" t="s">
        <v>193</v>
      </c>
      <c r="F30" s="5">
        <v>340172</v>
      </c>
      <c r="G30" s="5">
        <v>731036</v>
      </c>
      <c r="H30" s="4" t="s">
        <v>41</v>
      </c>
      <c r="I30" s="4" t="s">
        <v>62</v>
      </c>
      <c r="J30" s="4" t="s">
        <v>109</v>
      </c>
      <c r="K30" s="4" t="s">
        <v>194</v>
      </c>
      <c r="L30" s="5"/>
      <c r="M30" s="14"/>
      <c r="N30" s="14"/>
      <c r="O30" s="4" t="s">
        <v>91</v>
      </c>
      <c r="P30" s="5" t="s">
        <v>47</v>
      </c>
      <c r="Q30" s="5" t="s">
        <v>47</v>
      </c>
      <c r="R30" s="5">
        <v>30</v>
      </c>
      <c r="S30" s="5">
        <v>0</v>
      </c>
      <c r="T30" s="5">
        <v>0</v>
      </c>
      <c r="U30" s="5">
        <v>0</v>
      </c>
      <c r="V30" s="5">
        <v>0</v>
      </c>
      <c r="W30" s="5">
        <v>30</v>
      </c>
      <c r="X30" s="5">
        <v>0</v>
      </c>
      <c r="Y30" s="5">
        <v>0</v>
      </c>
      <c r="Z30" s="5">
        <v>0</v>
      </c>
      <c r="AA30" s="5">
        <v>0</v>
      </c>
      <c r="AB30" s="5">
        <v>30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30</v>
      </c>
    </row>
    <row r="31" spans="1:35" ht="29.25">
      <c r="A31" s="94" t="s">
        <v>195</v>
      </c>
      <c r="B31" s="4" t="s">
        <v>196</v>
      </c>
      <c r="C31" s="11">
        <v>43191</v>
      </c>
      <c r="D31" s="7">
        <v>1.66969989336</v>
      </c>
      <c r="E31" s="112" t="s">
        <v>197</v>
      </c>
      <c r="F31" s="5">
        <v>335665</v>
      </c>
      <c r="G31" s="5">
        <v>731239</v>
      </c>
      <c r="H31" s="4" t="s">
        <v>41</v>
      </c>
      <c r="I31" s="4" t="s">
        <v>62</v>
      </c>
      <c r="J31" s="4" t="s">
        <v>109</v>
      </c>
      <c r="K31" s="64" t="s">
        <v>141</v>
      </c>
      <c r="L31" s="5" t="s">
        <v>198</v>
      </c>
      <c r="M31" s="14"/>
      <c r="N31" s="14"/>
      <c r="O31" s="4" t="s">
        <v>91</v>
      </c>
      <c r="P31" s="5" t="s">
        <v>47</v>
      </c>
      <c r="Q31" s="5" t="s">
        <v>47</v>
      </c>
      <c r="R31" s="5">
        <v>35</v>
      </c>
      <c r="S31" s="5">
        <v>0</v>
      </c>
      <c r="T31" s="5">
        <v>0</v>
      </c>
      <c r="U31" s="5">
        <v>0</v>
      </c>
      <c r="V31" s="5">
        <v>0</v>
      </c>
      <c r="W31" s="5">
        <v>35</v>
      </c>
      <c r="X31" s="5">
        <v>0</v>
      </c>
      <c r="Y31" s="5">
        <v>0</v>
      </c>
      <c r="Z31" s="5">
        <v>35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35</v>
      </c>
    </row>
    <row r="32" spans="1:35" ht="29.25">
      <c r="A32" s="94" t="s">
        <v>199</v>
      </c>
      <c r="B32" s="4" t="s">
        <v>200</v>
      </c>
      <c r="C32" s="11">
        <v>43191</v>
      </c>
      <c r="D32" s="7">
        <v>1.9737722987899999</v>
      </c>
      <c r="E32" s="112" t="s">
        <v>201</v>
      </c>
      <c r="F32" s="5">
        <v>336897</v>
      </c>
      <c r="G32" s="5">
        <v>731187</v>
      </c>
      <c r="H32" s="4" t="s">
        <v>41</v>
      </c>
      <c r="I32" s="4" t="s">
        <v>62</v>
      </c>
      <c r="J32" s="4" t="s">
        <v>109</v>
      </c>
      <c r="K32" s="4" t="s">
        <v>194</v>
      </c>
      <c r="L32" s="5"/>
      <c r="M32" s="14"/>
      <c r="N32" s="14"/>
      <c r="O32" s="4" t="s">
        <v>91</v>
      </c>
      <c r="P32" s="5" t="s">
        <v>47</v>
      </c>
      <c r="Q32" s="5" t="s">
        <v>47</v>
      </c>
      <c r="R32" s="5">
        <v>45</v>
      </c>
      <c r="S32" s="5">
        <v>0</v>
      </c>
      <c r="T32" s="5">
        <v>0</v>
      </c>
      <c r="U32" s="5">
        <v>0</v>
      </c>
      <c r="V32" s="5">
        <v>0</v>
      </c>
      <c r="W32" s="5">
        <v>45</v>
      </c>
      <c r="X32" s="5">
        <v>0</v>
      </c>
      <c r="Y32" s="5">
        <v>15</v>
      </c>
      <c r="Z32" s="5">
        <v>30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45</v>
      </c>
    </row>
    <row r="33" spans="1:35" ht="29.25">
      <c r="A33" s="94" t="s">
        <v>202</v>
      </c>
      <c r="B33" s="4" t="s">
        <v>203</v>
      </c>
      <c r="C33" s="11">
        <v>43191</v>
      </c>
      <c r="D33" s="7">
        <v>0.36187165469100002</v>
      </c>
      <c r="E33" s="112" t="s">
        <v>204</v>
      </c>
      <c r="F33" s="5">
        <v>337998</v>
      </c>
      <c r="G33" s="5">
        <v>731337</v>
      </c>
      <c r="H33" s="4" t="s">
        <v>41</v>
      </c>
      <c r="I33" s="4" t="s">
        <v>62</v>
      </c>
      <c r="J33" s="4" t="s">
        <v>109</v>
      </c>
      <c r="K33" s="4" t="s">
        <v>194</v>
      </c>
      <c r="L33" s="5"/>
      <c r="M33" s="14"/>
      <c r="N33" s="14"/>
      <c r="O33" s="4" t="s">
        <v>91</v>
      </c>
      <c r="P33" s="5" t="s">
        <v>47</v>
      </c>
      <c r="Q33" s="5" t="s">
        <v>47</v>
      </c>
      <c r="R33" s="5">
        <v>10</v>
      </c>
      <c r="S33" s="5">
        <v>0</v>
      </c>
      <c r="T33" s="5">
        <v>0</v>
      </c>
      <c r="U33" s="5">
        <v>0</v>
      </c>
      <c r="V33" s="5">
        <v>0</v>
      </c>
      <c r="W33" s="5">
        <v>10</v>
      </c>
      <c r="X33" s="5">
        <v>0</v>
      </c>
      <c r="Y33" s="5">
        <v>10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10</v>
      </c>
    </row>
    <row r="34" spans="1:35" ht="29.25">
      <c r="A34" s="94" t="s">
        <v>205</v>
      </c>
      <c r="B34" s="4" t="s">
        <v>206</v>
      </c>
      <c r="C34" s="11">
        <v>43191</v>
      </c>
      <c r="D34" s="7">
        <v>4.9260440653600002</v>
      </c>
      <c r="E34" s="112" t="s">
        <v>207</v>
      </c>
      <c r="F34" s="5">
        <v>339111</v>
      </c>
      <c r="G34" s="5">
        <v>733973</v>
      </c>
      <c r="H34" s="4" t="s">
        <v>41</v>
      </c>
      <c r="I34" s="4" t="s">
        <v>62</v>
      </c>
      <c r="J34" s="4" t="s">
        <v>109</v>
      </c>
      <c r="K34" s="4" t="s">
        <v>194</v>
      </c>
      <c r="L34" s="5"/>
      <c r="M34" s="14"/>
      <c r="N34" s="14"/>
      <c r="O34" s="4" t="s">
        <v>91</v>
      </c>
      <c r="P34" s="5" t="s">
        <v>47</v>
      </c>
      <c r="Q34" s="5" t="s">
        <v>47</v>
      </c>
      <c r="R34" s="5">
        <v>70</v>
      </c>
      <c r="S34" s="5">
        <v>0</v>
      </c>
      <c r="T34" s="5">
        <v>0</v>
      </c>
      <c r="U34" s="5">
        <v>0</v>
      </c>
      <c r="V34" s="5">
        <v>0</v>
      </c>
      <c r="W34" s="5">
        <v>70</v>
      </c>
      <c r="X34" s="5">
        <v>0</v>
      </c>
      <c r="Y34" s="5">
        <v>0</v>
      </c>
      <c r="Z34" s="15">
        <v>0</v>
      </c>
      <c r="AA34" s="5">
        <v>35</v>
      </c>
      <c r="AB34" s="15">
        <v>35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70</v>
      </c>
    </row>
    <row r="35" spans="1:35" ht="29.25">
      <c r="A35" s="94" t="s">
        <v>208</v>
      </c>
      <c r="B35" s="4" t="s">
        <v>209</v>
      </c>
      <c r="C35" s="11">
        <v>43191</v>
      </c>
      <c r="D35" s="7">
        <v>2.1768483464199999</v>
      </c>
      <c r="E35" s="112" t="s">
        <v>210</v>
      </c>
      <c r="F35" s="5">
        <v>339467</v>
      </c>
      <c r="G35" s="5">
        <v>729510</v>
      </c>
      <c r="H35" s="4" t="s">
        <v>41</v>
      </c>
      <c r="I35" s="4" t="s">
        <v>62</v>
      </c>
      <c r="J35" s="4" t="s">
        <v>211</v>
      </c>
      <c r="K35" s="4" t="s">
        <v>194</v>
      </c>
      <c r="L35" s="5"/>
      <c r="M35" s="14"/>
      <c r="N35" s="14"/>
      <c r="O35" s="4" t="s">
        <v>91</v>
      </c>
      <c r="P35" s="5" t="s">
        <v>47</v>
      </c>
      <c r="Q35" s="5" t="s">
        <v>47</v>
      </c>
      <c r="R35" s="5">
        <v>110</v>
      </c>
      <c r="S35" s="5">
        <v>0</v>
      </c>
      <c r="T35" s="5">
        <v>0</v>
      </c>
      <c r="U35" s="5">
        <v>0</v>
      </c>
      <c r="V35" s="5">
        <v>0</v>
      </c>
      <c r="W35" s="5">
        <v>110</v>
      </c>
      <c r="X35" s="5">
        <v>0</v>
      </c>
      <c r="Y35" s="5">
        <v>0</v>
      </c>
      <c r="Z35" s="5">
        <v>0</v>
      </c>
      <c r="AA35" s="5">
        <v>50</v>
      </c>
      <c r="AB35" s="5">
        <v>60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110</v>
      </c>
    </row>
    <row r="36" spans="1:35" ht="29.25">
      <c r="A36" s="94" t="s">
        <v>212</v>
      </c>
      <c r="B36" s="4" t="s">
        <v>213</v>
      </c>
      <c r="C36" s="11">
        <v>44725</v>
      </c>
      <c r="D36" s="7">
        <v>1.9422236684800001</v>
      </c>
      <c r="E36" s="112" t="s">
        <v>214</v>
      </c>
      <c r="F36" s="5">
        <v>343614</v>
      </c>
      <c r="G36" s="5">
        <v>733089</v>
      </c>
      <c r="H36" s="4" t="s">
        <v>41</v>
      </c>
      <c r="I36" s="4" t="s">
        <v>42</v>
      </c>
      <c r="J36" s="4" t="s">
        <v>177</v>
      </c>
      <c r="K36" s="64" t="s">
        <v>44</v>
      </c>
      <c r="L36" s="5" t="s">
        <v>215</v>
      </c>
      <c r="M36" s="8">
        <v>44725</v>
      </c>
      <c r="N36" s="14"/>
      <c r="O36" s="4" t="s">
        <v>91</v>
      </c>
      <c r="P36" s="5" t="s">
        <v>47</v>
      </c>
      <c r="Q36" s="5" t="s">
        <v>47</v>
      </c>
      <c r="R36" s="5">
        <v>34</v>
      </c>
      <c r="S36" s="5">
        <v>34</v>
      </c>
      <c r="T36" s="5">
        <v>0</v>
      </c>
      <c r="U36" s="5">
        <v>0</v>
      </c>
      <c r="V36" s="5">
        <v>0</v>
      </c>
      <c r="W36" s="5">
        <v>34</v>
      </c>
      <c r="X36" s="5">
        <v>0</v>
      </c>
      <c r="Y36" s="5">
        <v>15</v>
      </c>
      <c r="Z36" s="5">
        <v>19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34</v>
      </c>
    </row>
    <row r="37" spans="1:35" ht="29.25">
      <c r="A37" s="94" t="s">
        <v>216</v>
      </c>
      <c r="B37" s="4" t="s">
        <v>213</v>
      </c>
      <c r="C37" s="11">
        <v>45015</v>
      </c>
      <c r="D37" s="7">
        <v>0.36088421383899999</v>
      </c>
      <c r="E37" s="112" t="s">
        <v>214</v>
      </c>
      <c r="F37" s="5">
        <v>343680</v>
      </c>
      <c r="G37" s="5">
        <v>733153</v>
      </c>
      <c r="H37" s="4" t="s">
        <v>41</v>
      </c>
      <c r="I37" s="4" t="s">
        <v>42</v>
      </c>
      <c r="J37" s="4" t="s">
        <v>177</v>
      </c>
      <c r="K37" s="4" t="s">
        <v>44</v>
      </c>
      <c r="L37" s="5" t="s">
        <v>217</v>
      </c>
      <c r="M37" s="8">
        <v>45015</v>
      </c>
      <c r="N37" s="14"/>
      <c r="O37" s="4" t="s">
        <v>91</v>
      </c>
      <c r="P37" s="5" t="s">
        <v>47</v>
      </c>
      <c r="Q37" s="5" t="s">
        <v>47</v>
      </c>
      <c r="R37" s="5">
        <v>8</v>
      </c>
      <c r="S37" s="5">
        <v>8</v>
      </c>
      <c r="T37" s="5">
        <v>0</v>
      </c>
      <c r="U37" s="5">
        <v>0</v>
      </c>
      <c r="V37" s="5">
        <v>0</v>
      </c>
      <c r="W37" s="5">
        <v>8</v>
      </c>
      <c r="X37" s="5">
        <v>8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8</v>
      </c>
    </row>
    <row r="38" spans="1:35" ht="29.25">
      <c r="A38" s="94" t="s">
        <v>218</v>
      </c>
      <c r="B38" s="4" t="s">
        <v>219</v>
      </c>
      <c r="C38" s="11">
        <v>43191</v>
      </c>
      <c r="D38" s="7">
        <v>8.4240752997400001</v>
      </c>
      <c r="E38" s="112" t="s">
        <v>220</v>
      </c>
      <c r="F38" s="5">
        <v>344237</v>
      </c>
      <c r="G38" s="5">
        <v>733239</v>
      </c>
      <c r="H38" s="4" t="s">
        <v>41</v>
      </c>
      <c r="I38" s="4" t="s">
        <v>62</v>
      </c>
      <c r="J38" s="4" t="s">
        <v>109</v>
      </c>
      <c r="K38" s="4" t="s">
        <v>194</v>
      </c>
      <c r="L38" s="5"/>
      <c r="M38" s="14"/>
      <c r="N38" s="14"/>
      <c r="O38" s="4" t="s">
        <v>91</v>
      </c>
      <c r="P38" s="5" t="s">
        <v>47</v>
      </c>
      <c r="Q38" s="5" t="s">
        <v>47</v>
      </c>
      <c r="R38" s="5">
        <v>100</v>
      </c>
      <c r="S38" s="5">
        <v>0</v>
      </c>
      <c r="T38" s="5">
        <v>0</v>
      </c>
      <c r="U38" s="5">
        <v>0</v>
      </c>
      <c r="V38" s="5">
        <v>0</v>
      </c>
      <c r="W38" s="5">
        <v>100</v>
      </c>
      <c r="X38" s="5">
        <v>0</v>
      </c>
      <c r="Y38" s="5">
        <v>0</v>
      </c>
      <c r="Z38" s="5">
        <v>0</v>
      </c>
      <c r="AA38" s="129">
        <v>0</v>
      </c>
      <c r="AB38" s="5">
        <v>30</v>
      </c>
      <c r="AC38" s="15">
        <v>30</v>
      </c>
      <c r="AD38" s="15">
        <v>40</v>
      </c>
      <c r="AE38" s="5">
        <v>0</v>
      </c>
      <c r="AF38" s="5">
        <v>0</v>
      </c>
      <c r="AG38" s="5">
        <v>0</v>
      </c>
      <c r="AH38" s="5">
        <v>0</v>
      </c>
      <c r="AI38" s="5">
        <v>100</v>
      </c>
    </row>
    <row r="39" spans="1:35" ht="69" customHeight="1">
      <c r="A39" s="94" t="s">
        <v>221</v>
      </c>
      <c r="B39" s="4"/>
      <c r="C39" s="11">
        <v>43297</v>
      </c>
      <c r="D39" s="7">
        <v>0.85218985009299997</v>
      </c>
      <c r="E39" s="112" t="s">
        <v>222</v>
      </c>
      <c r="F39" s="5">
        <v>339507</v>
      </c>
      <c r="G39" s="5">
        <v>731945</v>
      </c>
      <c r="H39" s="4" t="s">
        <v>41</v>
      </c>
      <c r="I39" s="4" t="s">
        <v>42</v>
      </c>
      <c r="J39" s="4" t="s">
        <v>223</v>
      </c>
      <c r="K39" s="4" t="s">
        <v>141</v>
      </c>
      <c r="L39" s="5" t="s">
        <v>224</v>
      </c>
      <c r="M39" s="8">
        <v>43297</v>
      </c>
      <c r="N39" s="14"/>
      <c r="O39" s="4" t="s">
        <v>91</v>
      </c>
      <c r="P39" s="5" t="s">
        <v>47</v>
      </c>
      <c r="Q39" s="5" t="s">
        <v>48</v>
      </c>
      <c r="R39" s="5">
        <v>30</v>
      </c>
      <c r="S39" s="5">
        <v>18</v>
      </c>
      <c r="T39" s="5">
        <v>12</v>
      </c>
      <c r="U39" s="5">
        <v>20</v>
      </c>
      <c r="V39" s="5">
        <v>20</v>
      </c>
      <c r="W39" s="5">
        <v>10</v>
      </c>
      <c r="X39" s="54">
        <v>10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">
        <v>0</v>
      </c>
      <c r="AH39" s="54">
        <v>0</v>
      </c>
      <c r="AI39" s="54">
        <v>10</v>
      </c>
    </row>
    <row r="40" spans="1:35" ht="46.5" customHeight="1">
      <c r="A40" s="94" t="s">
        <v>225</v>
      </c>
      <c r="B40" s="4"/>
      <c r="C40" s="11">
        <v>43368</v>
      </c>
      <c r="D40" s="7">
        <v>0.14060622553499999</v>
      </c>
      <c r="E40" s="112" t="s">
        <v>226</v>
      </c>
      <c r="F40" s="5">
        <v>341037</v>
      </c>
      <c r="G40" s="5">
        <v>731374</v>
      </c>
      <c r="H40" s="4" t="s">
        <v>41</v>
      </c>
      <c r="I40" s="4" t="s">
        <v>42</v>
      </c>
      <c r="J40" s="4" t="s">
        <v>140</v>
      </c>
      <c r="K40" s="4" t="s">
        <v>141</v>
      </c>
      <c r="L40" s="5" t="s">
        <v>227</v>
      </c>
      <c r="M40" s="8">
        <v>43368</v>
      </c>
      <c r="N40" s="14"/>
      <c r="O40" s="4" t="s">
        <v>91</v>
      </c>
      <c r="P40" s="5" t="s">
        <v>47</v>
      </c>
      <c r="Q40" s="5" t="s">
        <v>48</v>
      </c>
      <c r="R40" s="5">
        <v>16</v>
      </c>
      <c r="S40" s="5">
        <v>0</v>
      </c>
      <c r="T40" s="5">
        <v>16</v>
      </c>
      <c r="U40" s="5">
        <v>0</v>
      </c>
      <c r="V40" s="5">
        <v>0</v>
      </c>
      <c r="W40" s="5">
        <v>16</v>
      </c>
      <c r="X40" s="54">
        <v>16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">
        <v>0</v>
      </c>
      <c r="AH40" s="54">
        <v>0</v>
      </c>
      <c r="AI40" s="54">
        <v>16</v>
      </c>
    </row>
    <row r="41" spans="1:35">
      <c r="A41" s="94" t="s">
        <v>228</v>
      </c>
      <c r="B41" s="4"/>
      <c r="C41" s="11">
        <v>43454</v>
      </c>
      <c r="D41" s="7">
        <v>0.57494226984899999</v>
      </c>
      <c r="E41" s="112" t="s">
        <v>229</v>
      </c>
      <c r="F41" s="5">
        <v>340968</v>
      </c>
      <c r="G41" s="5">
        <v>730232</v>
      </c>
      <c r="H41" s="4" t="s">
        <v>41</v>
      </c>
      <c r="I41" s="4" t="s">
        <v>42</v>
      </c>
      <c r="J41" s="4" t="s">
        <v>140</v>
      </c>
      <c r="K41" s="4" t="s">
        <v>141</v>
      </c>
      <c r="L41" s="5" t="s">
        <v>230</v>
      </c>
      <c r="M41" s="8">
        <v>43454</v>
      </c>
      <c r="N41" s="14"/>
      <c r="O41" s="4" t="s">
        <v>91</v>
      </c>
      <c r="P41" s="5" t="s">
        <v>47</v>
      </c>
      <c r="Q41" s="5" t="s">
        <v>48</v>
      </c>
      <c r="R41" s="5">
        <v>119</v>
      </c>
      <c r="S41" s="5">
        <v>0</v>
      </c>
      <c r="T41" s="5">
        <v>119</v>
      </c>
      <c r="U41" s="5">
        <v>66</v>
      </c>
      <c r="V41" s="5">
        <v>66</v>
      </c>
      <c r="W41" s="5">
        <v>53</v>
      </c>
      <c r="X41" s="54">
        <v>53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">
        <v>0</v>
      </c>
      <c r="AH41" s="54">
        <v>0</v>
      </c>
      <c r="AI41" s="54">
        <v>53</v>
      </c>
    </row>
    <row r="42" spans="1:35" ht="29.25">
      <c r="A42" s="94" t="s">
        <v>231</v>
      </c>
      <c r="B42" s="4"/>
      <c r="C42" s="11">
        <v>43448</v>
      </c>
      <c r="D42" s="7">
        <v>0.28532220319899998</v>
      </c>
      <c r="E42" s="112" t="s">
        <v>232</v>
      </c>
      <c r="F42" s="5">
        <v>339735</v>
      </c>
      <c r="G42" s="5">
        <v>730377</v>
      </c>
      <c r="H42" s="4" t="s">
        <v>41</v>
      </c>
      <c r="I42" s="4" t="s">
        <v>42</v>
      </c>
      <c r="J42" s="4" t="s">
        <v>233</v>
      </c>
      <c r="K42" s="4" t="s">
        <v>44</v>
      </c>
      <c r="L42" s="5" t="s">
        <v>234</v>
      </c>
      <c r="M42" s="8">
        <v>43448</v>
      </c>
      <c r="N42" s="14"/>
      <c r="O42" s="4" t="s">
        <v>91</v>
      </c>
      <c r="P42" s="5" t="s">
        <v>47</v>
      </c>
      <c r="Q42" s="5" t="s">
        <v>48</v>
      </c>
      <c r="R42" s="5">
        <v>17</v>
      </c>
      <c r="S42" s="5">
        <v>0</v>
      </c>
      <c r="T42" s="5">
        <v>17</v>
      </c>
      <c r="U42" s="5">
        <v>0</v>
      </c>
      <c r="V42" s="5">
        <v>0</v>
      </c>
      <c r="W42" s="5">
        <v>17</v>
      </c>
      <c r="X42" s="54">
        <v>17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">
        <v>0</v>
      </c>
      <c r="AH42" s="54">
        <v>0</v>
      </c>
      <c r="AI42" s="54">
        <v>17</v>
      </c>
    </row>
    <row r="43" spans="1:35">
      <c r="A43" s="94" t="s">
        <v>235</v>
      </c>
      <c r="B43" s="4"/>
      <c r="C43" s="11">
        <v>43564</v>
      </c>
      <c r="D43" s="7">
        <v>3.94844599899</v>
      </c>
      <c r="E43" s="112" t="s">
        <v>236</v>
      </c>
      <c r="F43" s="5">
        <v>341769</v>
      </c>
      <c r="G43" s="5">
        <v>731105</v>
      </c>
      <c r="H43" s="4" t="s">
        <v>41</v>
      </c>
      <c r="I43" s="4" t="s">
        <v>42</v>
      </c>
      <c r="J43" s="4" t="s">
        <v>140</v>
      </c>
      <c r="K43" s="4" t="s">
        <v>141</v>
      </c>
      <c r="L43" s="5" t="s">
        <v>237</v>
      </c>
      <c r="M43" s="8">
        <v>43564</v>
      </c>
      <c r="N43" s="14"/>
      <c r="O43" s="4" t="s">
        <v>91</v>
      </c>
      <c r="P43" s="5" t="s">
        <v>47</v>
      </c>
      <c r="Q43" s="5" t="s">
        <v>48</v>
      </c>
      <c r="R43" s="5">
        <v>130</v>
      </c>
      <c r="S43" s="5">
        <v>39</v>
      </c>
      <c r="T43" s="5">
        <v>91</v>
      </c>
      <c r="U43" s="5">
        <v>8</v>
      </c>
      <c r="V43" s="5">
        <v>70</v>
      </c>
      <c r="W43" s="5">
        <v>60</v>
      </c>
      <c r="X43" s="54">
        <v>60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">
        <v>0</v>
      </c>
      <c r="AH43" s="54">
        <v>0</v>
      </c>
      <c r="AI43" s="54">
        <v>60</v>
      </c>
    </row>
    <row r="44" spans="1:35" ht="38.25" customHeight="1">
      <c r="A44" s="94" t="s">
        <v>238</v>
      </c>
      <c r="B44" s="4"/>
      <c r="C44" s="11">
        <v>43272</v>
      </c>
      <c r="D44" s="7">
        <v>0.188259324043</v>
      </c>
      <c r="E44" s="112" t="s">
        <v>239</v>
      </c>
      <c r="F44" s="5">
        <v>340603</v>
      </c>
      <c r="G44" s="5">
        <v>730390</v>
      </c>
      <c r="H44" s="4" t="s">
        <v>41</v>
      </c>
      <c r="I44" s="4" t="s">
        <v>42</v>
      </c>
      <c r="J44" s="4" t="s">
        <v>140</v>
      </c>
      <c r="K44" s="4" t="s">
        <v>141</v>
      </c>
      <c r="L44" s="5" t="s">
        <v>240</v>
      </c>
      <c r="M44" s="8">
        <v>43272</v>
      </c>
      <c r="N44" s="14"/>
      <c r="O44" s="4" t="s">
        <v>91</v>
      </c>
      <c r="P44" s="5" t="s">
        <v>47</v>
      </c>
      <c r="Q44" s="5" t="s">
        <v>48</v>
      </c>
      <c r="R44" s="5">
        <v>24</v>
      </c>
      <c r="S44" s="5">
        <v>0</v>
      </c>
      <c r="T44" s="5">
        <v>24</v>
      </c>
      <c r="U44" s="5">
        <v>0</v>
      </c>
      <c r="V44" s="5">
        <v>0</v>
      </c>
      <c r="W44" s="5">
        <v>24</v>
      </c>
      <c r="X44" s="54">
        <v>24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">
        <v>0</v>
      </c>
      <c r="AH44" s="54">
        <v>0</v>
      </c>
      <c r="AI44" s="54">
        <v>24</v>
      </c>
    </row>
    <row r="45" spans="1:35" ht="61.5" customHeight="1">
      <c r="A45" s="94" t="s">
        <v>241</v>
      </c>
      <c r="B45" s="4"/>
      <c r="C45" s="11">
        <v>43572</v>
      </c>
      <c r="D45" s="7">
        <v>6.8308810688199995E-2</v>
      </c>
      <c r="E45" s="112" t="s">
        <v>242</v>
      </c>
      <c r="F45" s="5">
        <v>340422</v>
      </c>
      <c r="G45" s="5">
        <v>730416</v>
      </c>
      <c r="H45" s="4" t="s">
        <v>41</v>
      </c>
      <c r="I45" s="4" t="s">
        <v>42</v>
      </c>
      <c r="J45" s="4" t="s">
        <v>140</v>
      </c>
      <c r="K45" s="4" t="s">
        <v>141</v>
      </c>
      <c r="L45" s="5" t="s">
        <v>243</v>
      </c>
      <c r="M45" s="8">
        <v>43572</v>
      </c>
      <c r="N45" s="14"/>
      <c r="O45" s="4" t="s">
        <v>91</v>
      </c>
      <c r="P45" s="5" t="s">
        <v>47</v>
      </c>
      <c r="Q45" s="5" t="s">
        <v>48</v>
      </c>
      <c r="R45" s="5">
        <v>31</v>
      </c>
      <c r="S45" s="5">
        <v>0</v>
      </c>
      <c r="T45" s="5">
        <v>31</v>
      </c>
      <c r="U45" s="5">
        <v>0</v>
      </c>
      <c r="V45" s="5">
        <v>0</v>
      </c>
      <c r="W45" s="5">
        <v>31</v>
      </c>
      <c r="X45" s="54">
        <v>31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">
        <v>0</v>
      </c>
      <c r="AH45" s="54">
        <v>0</v>
      </c>
      <c r="AI45" s="54">
        <v>31</v>
      </c>
    </row>
    <row r="46" spans="1:35" ht="48" customHeight="1">
      <c r="A46" s="94" t="s">
        <v>244</v>
      </c>
      <c r="B46" s="4"/>
      <c r="C46" s="11">
        <v>43726</v>
      </c>
      <c r="D46" s="7">
        <v>0.91843981739799996</v>
      </c>
      <c r="E46" s="112" t="s">
        <v>245</v>
      </c>
      <c r="F46" s="5">
        <v>341351</v>
      </c>
      <c r="G46" s="5">
        <v>731255</v>
      </c>
      <c r="H46" s="4" t="s">
        <v>41</v>
      </c>
      <c r="I46" s="4" t="s">
        <v>75</v>
      </c>
      <c r="J46" s="4" t="s">
        <v>223</v>
      </c>
      <c r="K46" s="4" t="s">
        <v>141</v>
      </c>
      <c r="L46" s="5" t="s">
        <v>246</v>
      </c>
      <c r="M46" s="8">
        <v>44519</v>
      </c>
      <c r="N46" s="14"/>
      <c r="O46" s="4" t="s">
        <v>91</v>
      </c>
      <c r="P46" s="5" t="s">
        <v>47</v>
      </c>
      <c r="Q46" s="5" t="s">
        <v>48</v>
      </c>
      <c r="R46" s="5">
        <v>37</v>
      </c>
      <c r="S46" s="5">
        <v>21</v>
      </c>
      <c r="T46" s="5">
        <v>16</v>
      </c>
      <c r="U46" s="5">
        <v>0</v>
      </c>
      <c r="V46" s="5">
        <v>0</v>
      </c>
      <c r="W46" s="5">
        <v>37</v>
      </c>
      <c r="X46" s="5">
        <v>0</v>
      </c>
      <c r="Y46" s="5">
        <v>37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37</v>
      </c>
    </row>
    <row r="47" spans="1:35" ht="29.25">
      <c r="A47" s="94" t="s">
        <v>247</v>
      </c>
      <c r="B47" s="4"/>
      <c r="C47" s="11">
        <v>43817</v>
      </c>
      <c r="D47" s="7">
        <v>2.88165224886</v>
      </c>
      <c r="E47" s="112" t="s">
        <v>248</v>
      </c>
      <c r="F47" s="5">
        <v>342852</v>
      </c>
      <c r="G47" s="5">
        <v>731829</v>
      </c>
      <c r="H47" s="4" t="s">
        <v>41</v>
      </c>
      <c r="I47" s="4" t="s">
        <v>42</v>
      </c>
      <c r="J47" s="4" t="s">
        <v>249</v>
      </c>
      <c r="K47" s="4" t="s">
        <v>44</v>
      </c>
      <c r="L47" s="5" t="s">
        <v>250</v>
      </c>
      <c r="M47" s="8">
        <v>45176</v>
      </c>
      <c r="N47" s="14"/>
      <c r="O47" s="4" t="s">
        <v>91</v>
      </c>
      <c r="P47" s="5" t="s">
        <v>47</v>
      </c>
      <c r="Q47" s="5" t="s">
        <v>48</v>
      </c>
      <c r="R47" s="5">
        <v>71</v>
      </c>
      <c r="S47" s="5">
        <v>71</v>
      </c>
      <c r="T47" s="5">
        <v>0</v>
      </c>
      <c r="U47" s="5">
        <v>0</v>
      </c>
      <c r="V47" s="5">
        <v>0</v>
      </c>
      <c r="W47" s="5">
        <v>71</v>
      </c>
      <c r="X47" s="5">
        <v>36</v>
      </c>
      <c r="Y47" s="54">
        <v>35</v>
      </c>
      <c r="Z47" s="1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71</v>
      </c>
    </row>
    <row r="48" spans="1:35">
      <c r="A48" s="94" t="s">
        <v>251</v>
      </c>
      <c r="B48" s="4"/>
      <c r="C48" s="11">
        <v>43853</v>
      </c>
      <c r="D48" s="7">
        <v>0.213622512136</v>
      </c>
      <c r="E48" s="112" t="s">
        <v>252</v>
      </c>
      <c r="F48" s="5">
        <v>336795</v>
      </c>
      <c r="G48" s="5">
        <v>731616</v>
      </c>
      <c r="H48" s="4" t="s">
        <v>41</v>
      </c>
      <c r="I48" s="4" t="s">
        <v>42</v>
      </c>
      <c r="J48" s="4" t="s">
        <v>253</v>
      </c>
      <c r="K48" s="4" t="s">
        <v>44</v>
      </c>
      <c r="L48" s="5" t="s">
        <v>254</v>
      </c>
      <c r="M48" s="8">
        <v>43853</v>
      </c>
      <c r="N48" s="14"/>
      <c r="O48" s="4" t="s">
        <v>91</v>
      </c>
      <c r="P48" s="5" t="s">
        <v>47</v>
      </c>
      <c r="Q48" s="5" t="s">
        <v>48</v>
      </c>
      <c r="R48" s="5">
        <v>8</v>
      </c>
      <c r="S48" s="5">
        <v>8</v>
      </c>
      <c r="T48" s="5">
        <v>0</v>
      </c>
      <c r="U48" s="5">
        <v>0</v>
      </c>
      <c r="V48" s="5">
        <v>0</v>
      </c>
      <c r="W48" s="5">
        <v>8</v>
      </c>
      <c r="X48" s="54">
        <v>4</v>
      </c>
      <c r="Y48" s="54">
        <v>4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8</v>
      </c>
    </row>
    <row r="49" spans="1:35" ht="51.95" customHeight="1">
      <c r="A49" s="94" t="s">
        <v>255</v>
      </c>
      <c r="B49" s="4"/>
      <c r="C49" s="11">
        <v>43952</v>
      </c>
      <c r="D49" s="7">
        <v>0.31928678045300002</v>
      </c>
      <c r="E49" s="4" t="s">
        <v>256</v>
      </c>
      <c r="F49" s="5">
        <v>339035</v>
      </c>
      <c r="G49" s="5">
        <v>733033</v>
      </c>
      <c r="H49" s="4" t="s">
        <v>41</v>
      </c>
      <c r="I49" s="4" t="s">
        <v>42</v>
      </c>
      <c r="J49" s="4" t="s">
        <v>257</v>
      </c>
      <c r="K49" s="4" t="s">
        <v>44</v>
      </c>
      <c r="L49" s="5" t="s">
        <v>258</v>
      </c>
      <c r="M49" s="8">
        <v>43952</v>
      </c>
      <c r="N49" s="14"/>
      <c r="O49" s="4" t="s">
        <v>91</v>
      </c>
      <c r="P49" s="5" t="s">
        <v>47</v>
      </c>
      <c r="Q49" s="5" t="s">
        <v>48</v>
      </c>
      <c r="R49" s="5">
        <v>14</v>
      </c>
      <c r="S49" s="5">
        <v>2</v>
      </c>
      <c r="T49" s="5">
        <v>12</v>
      </c>
      <c r="U49" s="5">
        <v>2</v>
      </c>
      <c r="V49" s="5">
        <v>4</v>
      </c>
      <c r="W49" s="5">
        <v>10</v>
      </c>
      <c r="X49" s="55">
        <v>10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4">
        <v>10</v>
      </c>
    </row>
    <row r="50" spans="1:35" ht="29.25">
      <c r="A50" s="94" t="s">
        <v>259</v>
      </c>
      <c r="B50" s="4"/>
      <c r="C50" s="11">
        <v>43972</v>
      </c>
      <c r="D50" s="7">
        <v>1.0199632708299999</v>
      </c>
      <c r="E50" s="4" t="s">
        <v>260</v>
      </c>
      <c r="F50" s="5">
        <v>342795</v>
      </c>
      <c r="G50" s="5">
        <v>732954</v>
      </c>
      <c r="H50" s="4" t="s">
        <v>41</v>
      </c>
      <c r="I50" s="4" t="s">
        <v>42</v>
      </c>
      <c r="J50" s="4" t="s">
        <v>261</v>
      </c>
      <c r="K50" s="4" t="s">
        <v>44</v>
      </c>
      <c r="L50" s="5" t="s">
        <v>262</v>
      </c>
      <c r="M50" s="8">
        <v>43972</v>
      </c>
      <c r="N50" s="14"/>
      <c r="O50" s="4" t="s">
        <v>91</v>
      </c>
      <c r="P50" s="5" t="s">
        <v>47</v>
      </c>
      <c r="Q50" s="5" t="s">
        <v>48</v>
      </c>
      <c r="R50" s="5">
        <v>14</v>
      </c>
      <c r="S50" s="5">
        <v>14</v>
      </c>
      <c r="T50" s="5">
        <v>0</v>
      </c>
      <c r="U50" s="5">
        <v>4</v>
      </c>
      <c r="V50" s="5">
        <v>12</v>
      </c>
      <c r="W50" s="5">
        <v>2</v>
      </c>
      <c r="X50" s="55">
        <v>2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4">
        <v>2</v>
      </c>
    </row>
    <row r="51" spans="1:35" ht="29.25">
      <c r="A51" s="94" t="s">
        <v>263</v>
      </c>
      <c r="B51" s="4"/>
      <c r="C51" s="11">
        <v>44042</v>
      </c>
      <c r="D51" s="7">
        <v>0.12902400659300001</v>
      </c>
      <c r="E51" s="4" t="s">
        <v>264</v>
      </c>
      <c r="F51" s="5">
        <v>340610</v>
      </c>
      <c r="G51" s="5">
        <v>730351</v>
      </c>
      <c r="H51" s="4" t="s">
        <v>41</v>
      </c>
      <c r="I51" s="4" t="s">
        <v>42</v>
      </c>
      <c r="J51" s="4" t="s">
        <v>265</v>
      </c>
      <c r="K51" s="4" t="s">
        <v>44</v>
      </c>
      <c r="L51" s="5" t="s">
        <v>266</v>
      </c>
      <c r="M51" s="8">
        <v>44537</v>
      </c>
      <c r="N51" s="14"/>
      <c r="O51" s="4" t="s">
        <v>91</v>
      </c>
      <c r="P51" s="5" t="s">
        <v>47</v>
      </c>
      <c r="Q51" s="5" t="s">
        <v>48</v>
      </c>
      <c r="R51" s="5">
        <v>49</v>
      </c>
      <c r="S51" s="5">
        <v>0</v>
      </c>
      <c r="T51" s="5">
        <v>49</v>
      </c>
      <c r="U51" s="5">
        <v>0</v>
      </c>
      <c r="V51" s="5">
        <v>0</v>
      </c>
      <c r="W51" s="5">
        <v>49</v>
      </c>
      <c r="X51" s="5">
        <v>0</v>
      </c>
      <c r="Y51" s="5">
        <v>49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49</v>
      </c>
    </row>
    <row r="52" spans="1:35" ht="43.5">
      <c r="A52" s="94" t="s">
        <v>267</v>
      </c>
      <c r="B52" s="4"/>
      <c r="C52" s="11">
        <v>44075</v>
      </c>
      <c r="D52" s="7">
        <v>0.207923235688</v>
      </c>
      <c r="E52" s="4" t="s">
        <v>268</v>
      </c>
      <c r="F52" s="5">
        <v>344602</v>
      </c>
      <c r="G52" s="5">
        <v>731449</v>
      </c>
      <c r="H52" s="4" t="s">
        <v>41</v>
      </c>
      <c r="I52" s="4" t="s">
        <v>42</v>
      </c>
      <c r="J52" s="4" t="s">
        <v>269</v>
      </c>
      <c r="K52" s="4" t="s">
        <v>44</v>
      </c>
      <c r="L52" s="5" t="s">
        <v>270</v>
      </c>
      <c r="M52" s="8">
        <v>44511</v>
      </c>
      <c r="N52" s="14"/>
      <c r="O52" s="4" t="s">
        <v>91</v>
      </c>
      <c r="P52" s="5" t="s">
        <v>47</v>
      </c>
      <c r="Q52" s="5" t="s">
        <v>48</v>
      </c>
      <c r="R52" s="5">
        <v>4</v>
      </c>
      <c r="S52" s="5">
        <v>0</v>
      </c>
      <c r="T52" s="5">
        <v>4</v>
      </c>
      <c r="U52" s="21">
        <v>1</v>
      </c>
      <c r="V52" s="5">
        <v>1</v>
      </c>
      <c r="W52" s="5">
        <v>3</v>
      </c>
      <c r="X52" s="54">
        <v>3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">
        <v>0</v>
      </c>
      <c r="AH52" s="54">
        <v>0</v>
      </c>
      <c r="AI52" s="54">
        <v>3</v>
      </c>
    </row>
    <row r="53" spans="1:35" ht="29.25">
      <c r="A53" s="94" t="s">
        <v>271</v>
      </c>
      <c r="B53" s="4"/>
      <c r="C53" s="11">
        <v>44022</v>
      </c>
      <c r="D53" s="7">
        <v>0.73951974334100001</v>
      </c>
      <c r="E53" s="4" t="s">
        <v>272</v>
      </c>
      <c r="F53" s="5">
        <v>342347</v>
      </c>
      <c r="G53" s="5">
        <v>732643</v>
      </c>
      <c r="H53" s="4" t="s">
        <v>41</v>
      </c>
      <c r="I53" s="4" t="s">
        <v>42</v>
      </c>
      <c r="J53" s="4" t="s">
        <v>123</v>
      </c>
      <c r="K53" s="4" t="s">
        <v>141</v>
      </c>
      <c r="L53" s="5" t="s">
        <v>273</v>
      </c>
      <c r="M53" s="8">
        <v>44229</v>
      </c>
      <c r="N53" s="14"/>
      <c r="O53" s="4" t="s">
        <v>91</v>
      </c>
      <c r="P53" s="5" t="s">
        <v>47</v>
      </c>
      <c r="Q53" s="5" t="s">
        <v>48</v>
      </c>
      <c r="R53" s="5">
        <v>21</v>
      </c>
      <c r="S53" s="5">
        <v>13</v>
      </c>
      <c r="T53" s="5">
        <v>8</v>
      </c>
      <c r="U53" s="5">
        <v>0</v>
      </c>
      <c r="V53" s="5">
        <v>0</v>
      </c>
      <c r="W53" s="5">
        <v>21</v>
      </c>
      <c r="X53" s="54">
        <v>21</v>
      </c>
      <c r="Y53" s="54">
        <v>0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">
        <v>0</v>
      </c>
      <c r="AH53" s="54">
        <v>0</v>
      </c>
      <c r="AI53" s="54">
        <v>21</v>
      </c>
    </row>
    <row r="54" spans="1:35" ht="29.25">
      <c r="A54" s="94" t="s">
        <v>274</v>
      </c>
      <c r="B54" s="4"/>
      <c r="C54" s="11">
        <v>44245</v>
      </c>
      <c r="D54" s="7">
        <v>2.19815161556</v>
      </c>
      <c r="E54" s="4" t="s">
        <v>275</v>
      </c>
      <c r="F54" s="5">
        <v>343109</v>
      </c>
      <c r="G54" s="5">
        <v>732956</v>
      </c>
      <c r="H54" s="4" t="s">
        <v>41</v>
      </c>
      <c r="I54" s="4" t="s">
        <v>75</v>
      </c>
      <c r="J54" s="4" t="s">
        <v>109</v>
      </c>
      <c r="K54" s="4" t="s">
        <v>276</v>
      </c>
      <c r="L54" s="5" t="s">
        <v>277</v>
      </c>
      <c r="M54" s="8">
        <v>44767</v>
      </c>
      <c r="N54" s="14"/>
      <c r="O54" s="4" t="s">
        <v>91</v>
      </c>
      <c r="P54" s="5" t="s">
        <v>47</v>
      </c>
      <c r="Q54" s="5" t="s">
        <v>48</v>
      </c>
      <c r="R54" s="5">
        <v>42</v>
      </c>
      <c r="S54" s="5">
        <v>10</v>
      </c>
      <c r="T54" s="5">
        <v>32</v>
      </c>
      <c r="U54" s="5">
        <v>0</v>
      </c>
      <c r="V54" s="5">
        <v>0</v>
      </c>
      <c r="W54" s="5">
        <v>42</v>
      </c>
      <c r="X54" s="5">
        <v>0</v>
      </c>
      <c r="Y54" s="5">
        <v>22</v>
      </c>
      <c r="Z54" s="5">
        <v>20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42</v>
      </c>
    </row>
    <row r="55" spans="1:35" ht="29.25">
      <c r="A55" s="94" t="s">
        <v>278</v>
      </c>
      <c r="B55" s="4"/>
      <c r="C55" s="11">
        <v>44126</v>
      </c>
      <c r="D55" s="7">
        <v>0.22414745948500001</v>
      </c>
      <c r="E55" s="4" t="s">
        <v>279</v>
      </c>
      <c r="F55" s="5">
        <v>341712</v>
      </c>
      <c r="G55" s="5">
        <v>731577</v>
      </c>
      <c r="H55" s="4" t="s">
        <v>41</v>
      </c>
      <c r="I55" s="4" t="s">
        <v>42</v>
      </c>
      <c r="J55" s="4" t="s">
        <v>280</v>
      </c>
      <c r="K55" s="4" t="s">
        <v>44</v>
      </c>
      <c r="L55" s="5" t="s">
        <v>281</v>
      </c>
      <c r="M55" s="8">
        <v>44126</v>
      </c>
      <c r="N55" s="14"/>
      <c r="O55" s="4" t="s">
        <v>91</v>
      </c>
      <c r="P55" s="5" t="s">
        <v>47</v>
      </c>
      <c r="Q55" s="5" t="s">
        <v>48</v>
      </c>
      <c r="R55" s="5">
        <v>4</v>
      </c>
      <c r="S55" s="5">
        <v>1</v>
      </c>
      <c r="T55" s="5">
        <v>3</v>
      </c>
      <c r="U55" s="5">
        <v>0</v>
      </c>
      <c r="V55" s="5">
        <v>0</v>
      </c>
      <c r="W55" s="5">
        <v>4</v>
      </c>
      <c r="X55" s="15">
        <v>0</v>
      </c>
      <c r="Y55" s="54">
        <v>4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4</v>
      </c>
    </row>
    <row r="56" spans="1:35" ht="29.25">
      <c r="A56" s="94" t="s">
        <v>282</v>
      </c>
      <c r="B56" s="4"/>
      <c r="C56" s="11">
        <v>44153</v>
      </c>
      <c r="D56" s="7">
        <v>0.266345579996</v>
      </c>
      <c r="E56" s="4" t="s">
        <v>283</v>
      </c>
      <c r="F56" s="5">
        <v>341769</v>
      </c>
      <c r="G56" s="5">
        <v>731399</v>
      </c>
      <c r="H56" s="4" t="s">
        <v>41</v>
      </c>
      <c r="I56" s="65" t="s">
        <v>165</v>
      </c>
      <c r="J56" s="4" t="s">
        <v>284</v>
      </c>
      <c r="K56" s="4" t="s">
        <v>285</v>
      </c>
      <c r="L56" s="5" t="s">
        <v>286</v>
      </c>
      <c r="M56" s="8">
        <v>44153</v>
      </c>
      <c r="N56" s="14"/>
      <c r="O56" s="4" t="s">
        <v>91</v>
      </c>
      <c r="P56" s="5" t="s">
        <v>47</v>
      </c>
      <c r="Q56" s="5" t="s">
        <v>48</v>
      </c>
      <c r="R56" s="5">
        <v>8</v>
      </c>
      <c r="S56" s="5">
        <v>8</v>
      </c>
      <c r="T56" s="5">
        <v>0</v>
      </c>
      <c r="U56" s="5">
        <v>0</v>
      </c>
      <c r="V56" s="5">
        <v>0</v>
      </c>
      <c r="W56" s="5">
        <v>8</v>
      </c>
      <c r="X56" s="5">
        <v>0</v>
      </c>
      <c r="Y56" s="5">
        <v>8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8</v>
      </c>
    </row>
    <row r="57" spans="1:35" ht="29.25">
      <c r="A57" s="94" t="s">
        <v>287</v>
      </c>
      <c r="B57" s="4"/>
      <c r="C57" s="11">
        <v>44182</v>
      </c>
      <c r="D57" s="7">
        <v>0.65834252645000002</v>
      </c>
      <c r="E57" s="4" t="s">
        <v>288</v>
      </c>
      <c r="F57" s="5">
        <v>336499</v>
      </c>
      <c r="G57" s="5">
        <v>732119</v>
      </c>
      <c r="H57" s="4" t="s">
        <v>41</v>
      </c>
      <c r="I57" s="4" t="s">
        <v>42</v>
      </c>
      <c r="J57" s="4" t="s">
        <v>289</v>
      </c>
      <c r="K57" s="4" t="s">
        <v>141</v>
      </c>
      <c r="L57" s="5" t="s">
        <v>290</v>
      </c>
      <c r="M57" s="8">
        <v>44182</v>
      </c>
      <c r="N57" s="14"/>
      <c r="O57" s="4" t="s">
        <v>91</v>
      </c>
      <c r="P57" s="5" t="s">
        <v>47</v>
      </c>
      <c r="Q57" s="5" t="s">
        <v>48</v>
      </c>
      <c r="R57" s="5">
        <v>23</v>
      </c>
      <c r="S57" s="5">
        <v>3</v>
      </c>
      <c r="T57" s="5">
        <v>20</v>
      </c>
      <c r="U57" s="5">
        <v>0</v>
      </c>
      <c r="V57" s="5">
        <v>0</v>
      </c>
      <c r="W57" s="5">
        <v>23</v>
      </c>
      <c r="X57" s="5">
        <v>10</v>
      </c>
      <c r="Y57" s="54">
        <v>13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23</v>
      </c>
    </row>
    <row r="58" spans="1:35" ht="29.25">
      <c r="A58" s="94" t="s">
        <v>291</v>
      </c>
      <c r="B58" s="4"/>
      <c r="C58" s="11">
        <v>44182</v>
      </c>
      <c r="D58" s="7">
        <v>0.91008645124999998</v>
      </c>
      <c r="E58" s="4" t="s">
        <v>292</v>
      </c>
      <c r="F58" s="5">
        <v>336236</v>
      </c>
      <c r="G58" s="5">
        <v>731913</v>
      </c>
      <c r="H58" s="4" t="s">
        <v>41</v>
      </c>
      <c r="I58" s="4" t="s">
        <v>42</v>
      </c>
      <c r="J58" s="4" t="s">
        <v>289</v>
      </c>
      <c r="K58" s="4" t="s">
        <v>141</v>
      </c>
      <c r="L58" s="5" t="s">
        <v>293</v>
      </c>
      <c r="M58" s="8">
        <v>44182</v>
      </c>
      <c r="N58" s="14"/>
      <c r="O58" s="4" t="s">
        <v>91</v>
      </c>
      <c r="P58" s="5" t="s">
        <v>47</v>
      </c>
      <c r="Q58" s="5" t="s">
        <v>48</v>
      </c>
      <c r="R58" s="5">
        <v>22</v>
      </c>
      <c r="S58" s="5">
        <v>10</v>
      </c>
      <c r="T58" s="5">
        <v>12</v>
      </c>
      <c r="U58" s="5">
        <v>0</v>
      </c>
      <c r="V58" s="5">
        <v>0</v>
      </c>
      <c r="W58" s="5">
        <v>22</v>
      </c>
      <c r="X58" s="5">
        <v>10</v>
      </c>
      <c r="Y58" s="54">
        <v>12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22</v>
      </c>
    </row>
    <row r="59" spans="1:35" ht="29.25">
      <c r="A59" s="94" t="s">
        <v>294</v>
      </c>
      <c r="B59" s="4"/>
      <c r="C59" s="11">
        <v>44182</v>
      </c>
      <c r="D59" s="7">
        <v>0.48089059674200002</v>
      </c>
      <c r="E59" s="4" t="s">
        <v>295</v>
      </c>
      <c r="F59" s="5">
        <v>336603</v>
      </c>
      <c r="G59" s="5">
        <v>731958</v>
      </c>
      <c r="H59" s="4" t="s">
        <v>41</v>
      </c>
      <c r="I59" s="4" t="s">
        <v>42</v>
      </c>
      <c r="J59" s="4" t="s">
        <v>289</v>
      </c>
      <c r="K59" s="4" t="s">
        <v>141</v>
      </c>
      <c r="L59" s="5" t="s">
        <v>296</v>
      </c>
      <c r="M59" s="8">
        <v>44182</v>
      </c>
      <c r="N59" s="14"/>
      <c r="O59" s="4" t="s">
        <v>91</v>
      </c>
      <c r="P59" s="5" t="s">
        <v>47</v>
      </c>
      <c r="Q59" s="5" t="s">
        <v>48</v>
      </c>
      <c r="R59" s="5">
        <v>9</v>
      </c>
      <c r="S59" s="5">
        <v>3</v>
      </c>
      <c r="T59" s="5">
        <v>6</v>
      </c>
      <c r="U59" s="5">
        <v>0</v>
      </c>
      <c r="V59" s="5">
        <v>0</v>
      </c>
      <c r="W59" s="5">
        <v>9</v>
      </c>
      <c r="X59" s="54">
        <v>9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9</v>
      </c>
    </row>
    <row r="60" spans="1:35" ht="29.25">
      <c r="A60" s="94" t="s">
        <v>297</v>
      </c>
      <c r="B60" s="4"/>
      <c r="C60" s="11">
        <v>44363</v>
      </c>
      <c r="D60" s="7">
        <v>1.3420630391199999</v>
      </c>
      <c r="E60" s="4" t="s">
        <v>298</v>
      </c>
      <c r="F60" s="5">
        <v>339990</v>
      </c>
      <c r="G60" s="5">
        <v>730905</v>
      </c>
      <c r="H60" s="4" t="s">
        <v>41</v>
      </c>
      <c r="I60" s="4" t="s">
        <v>42</v>
      </c>
      <c r="J60" s="4" t="s">
        <v>119</v>
      </c>
      <c r="K60" s="4" t="s">
        <v>44</v>
      </c>
      <c r="L60" s="5" t="s">
        <v>299</v>
      </c>
      <c r="M60" s="8">
        <v>44363</v>
      </c>
      <c r="N60" s="14"/>
      <c r="O60" s="4" t="s">
        <v>91</v>
      </c>
      <c r="P60" s="5" t="s">
        <v>47</v>
      </c>
      <c r="Q60" s="5" t="s">
        <v>48</v>
      </c>
      <c r="R60" s="5">
        <v>40</v>
      </c>
      <c r="S60" s="5">
        <v>40</v>
      </c>
      <c r="T60" s="5">
        <v>0</v>
      </c>
      <c r="U60" s="5">
        <v>8</v>
      </c>
      <c r="V60" s="5">
        <v>8</v>
      </c>
      <c r="W60" s="5">
        <v>32</v>
      </c>
      <c r="X60" s="54">
        <v>16</v>
      </c>
      <c r="Y60" s="54">
        <v>16</v>
      </c>
      <c r="Z60" s="54"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4">
        <v>0</v>
      </c>
      <c r="AG60" s="5">
        <v>0</v>
      </c>
      <c r="AH60" s="54">
        <v>0</v>
      </c>
      <c r="AI60" s="54">
        <v>32</v>
      </c>
    </row>
    <row r="61" spans="1:35">
      <c r="A61" s="94" t="s">
        <v>300</v>
      </c>
      <c r="B61" s="4"/>
      <c r="C61" s="11">
        <v>44501</v>
      </c>
      <c r="D61" s="7">
        <v>1.03312935394E-2</v>
      </c>
      <c r="E61" s="4" t="s">
        <v>301</v>
      </c>
      <c r="F61" s="5">
        <v>340245</v>
      </c>
      <c r="G61" s="5">
        <v>730375</v>
      </c>
      <c r="H61" s="4" t="s">
        <v>41</v>
      </c>
      <c r="I61" s="4" t="s">
        <v>75</v>
      </c>
      <c r="J61" s="4" t="s">
        <v>284</v>
      </c>
      <c r="K61" s="4" t="s">
        <v>44</v>
      </c>
      <c r="L61" s="5" t="s">
        <v>302</v>
      </c>
      <c r="M61" s="8">
        <v>44518</v>
      </c>
      <c r="N61" s="14"/>
      <c r="O61" s="4" t="s">
        <v>91</v>
      </c>
      <c r="P61" s="5" t="s">
        <v>47</v>
      </c>
      <c r="Q61" s="5" t="s">
        <v>48</v>
      </c>
      <c r="R61" s="5">
        <v>4</v>
      </c>
      <c r="S61" s="5">
        <v>0</v>
      </c>
      <c r="T61" s="5">
        <v>4</v>
      </c>
      <c r="U61" s="5">
        <v>0</v>
      </c>
      <c r="V61" s="5">
        <v>0</v>
      </c>
      <c r="W61" s="5">
        <v>4</v>
      </c>
      <c r="X61" s="54">
        <v>4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4">
        <v>0</v>
      </c>
      <c r="AG61" s="54">
        <v>0</v>
      </c>
      <c r="AH61" s="54">
        <v>0</v>
      </c>
      <c r="AI61" s="54">
        <v>4</v>
      </c>
    </row>
    <row r="62" spans="1:35" ht="50.45" customHeight="1">
      <c r="A62" s="94" t="s">
        <v>303</v>
      </c>
      <c r="B62" s="4"/>
      <c r="C62" s="11">
        <v>44409</v>
      </c>
      <c r="D62" s="7">
        <v>0.211195921688</v>
      </c>
      <c r="E62" s="4" t="s">
        <v>304</v>
      </c>
      <c r="F62" s="5">
        <v>337386</v>
      </c>
      <c r="G62" s="5">
        <v>732179</v>
      </c>
      <c r="H62" s="4" t="s">
        <v>41</v>
      </c>
      <c r="I62" s="4" t="s">
        <v>42</v>
      </c>
      <c r="J62" s="4" t="s">
        <v>305</v>
      </c>
      <c r="K62" s="4" t="s">
        <v>141</v>
      </c>
      <c r="L62" s="5" t="s">
        <v>306</v>
      </c>
      <c r="M62" s="8">
        <v>44425</v>
      </c>
      <c r="N62" s="14"/>
      <c r="O62" s="4" t="s">
        <v>91</v>
      </c>
      <c r="P62" s="5" t="s">
        <v>47</v>
      </c>
      <c r="Q62" s="5" t="s">
        <v>48</v>
      </c>
      <c r="R62" s="5">
        <v>18</v>
      </c>
      <c r="S62" s="5">
        <v>0</v>
      </c>
      <c r="T62" s="5">
        <v>18</v>
      </c>
      <c r="U62" s="5">
        <v>0</v>
      </c>
      <c r="V62" s="5">
        <v>0</v>
      </c>
      <c r="W62" s="5">
        <v>18</v>
      </c>
      <c r="X62" s="5">
        <v>18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18</v>
      </c>
    </row>
    <row r="63" spans="1:35">
      <c r="A63" s="94" t="s">
        <v>307</v>
      </c>
      <c r="B63" s="4"/>
      <c r="C63" s="11">
        <v>44531</v>
      </c>
      <c r="D63" s="7">
        <v>1.1480994709000001</v>
      </c>
      <c r="E63" s="4" t="s">
        <v>308</v>
      </c>
      <c r="F63" s="5">
        <v>337615</v>
      </c>
      <c r="G63" s="5">
        <v>729923</v>
      </c>
      <c r="H63" s="4" t="s">
        <v>41</v>
      </c>
      <c r="I63" s="4" t="s">
        <v>75</v>
      </c>
      <c r="J63" s="4" t="s">
        <v>309</v>
      </c>
      <c r="K63" s="4" t="s">
        <v>44</v>
      </c>
      <c r="L63" s="5" t="s">
        <v>310</v>
      </c>
      <c r="M63" s="8">
        <v>44545</v>
      </c>
      <c r="N63" s="14"/>
      <c r="O63" s="4" t="s">
        <v>91</v>
      </c>
      <c r="P63" s="5" t="s">
        <v>47</v>
      </c>
      <c r="Q63" s="5" t="s">
        <v>48</v>
      </c>
      <c r="R63" s="5">
        <v>23</v>
      </c>
      <c r="S63" s="5">
        <v>6</v>
      </c>
      <c r="T63" s="5">
        <v>17</v>
      </c>
      <c r="U63" s="5">
        <v>0</v>
      </c>
      <c r="V63" s="5">
        <v>0</v>
      </c>
      <c r="W63" s="5">
        <v>22</v>
      </c>
      <c r="X63" s="5">
        <v>0</v>
      </c>
      <c r="Y63" s="5">
        <v>10</v>
      </c>
      <c r="Z63" s="5">
        <v>12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22</v>
      </c>
    </row>
    <row r="64" spans="1:35" ht="29.25">
      <c r="A64" s="94" t="s">
        <v>311</v>
      </c>
      <c r="B64" s="4"/>
      <c r="C64" s="11">
        <v>44307</v>
      </c>
      <c r="D64" s="7">
        <v>0.2511441177</v>
      </c>
      <c r="E64" s="4" t="s">
        <v>312</v>
      </c>
      <c r="F64" s="5">
        <v>339151</v>
      </c>
      <c r="G64" s="5">
        <v>729525</v>
      </c>
      <c r="H64" s="4" t="s">
        <v>41</v>
      </c>
      <c r="I64" s="4" t="s">
        <v>42</v>
      </c>
      <c r="J64" s="4" t="s">
        <v>313</v>
      </c>
      <c r="K64" s="4" t="s">
        <v>44</v>
      </c>
      <c r="L64" s="5" t="s">
        <v>314</v>
      </c>
      <c r="M64" s="8">
        <v>44307</v>
      </c>
      <c r="N64" s="14"/>
      <c r="O64" s="4" t="s">
        <v>91</v>
      </c>
      <c r="P64" s="5" t="s">
        <v>47</v>
      </c>
      <c r="Q64" s="5" t="s">
        <v>48</v>
      </c>
      <c r="R64" s="5">
        <v>9</v>
      </c>
      <c r="S64" s="5">
        <v>5</v>
      </c>
      <c r="T64" s="5">
        <v>4</v>
      </c>
      <c r="U64" s="5">
        <v>0</v>
      </c>
      <c r="V64" s="5">
        <v>0</v>
      </c>
      <c r="W64" s="5">
        <v>9</v>
      </c>
      <c r="X64" s="5">
        <v>9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9</v>
      </c>
    </row>
    <row r="65" spans="1:35">
      <c r="A65" s="93" t="s">
        <v>315</v>
      </c>
      <c r="B65" s="4"/>
      <c r="C65" s="11">
        <v>44518</v>
      </c>
      <c r="D65" s="7">
        <v>0.03</v>
      </c>
      <c r="E65" s="4" t="s">
        <v>316</v>
      </c>
      <c r="F65" s="5">
        <v>340357</v>
      </c>
      <c r="G65" s="5">
        <v>730131</v>
      </c>
      <c r="H65" s="4" t="s">
        <v>41</v>
      </c>
      <c r="I65" s="112" t="s">
        <v>42</v>
      </c>
      <c r="J65" s="4" t="s">
        <v>317</v>
      </c>
      <c r="K65" s="4" t="s">
        <v>44</v>
      </c>
      <c r="L65" s="5" t="s">
        <v>318</v>
      </c>
      <c r="M65" s="8">
        <v>44518</v>
      </c>
      <c r="N65" s="14"/>
      <c r="O65" s="4" t="s">
        <v>91</v>
      </c>
      <c r="P65" s="5" t="s">
        <v>47</v>
      </c>
      <c r="Q65" s="5" t="s">
        <v>48</v>
      </c>
      <c r="R65" s="5">
        <v>14</v>
      </c>
      <c r="S65" s="5">
        <v>0</v>
      </c>
      <c r="T65" s="5">
        <v>14</v>
      </c>
      <c r="U65" s="5">
        <v>0</v>
      </c>
      <c r="V65" s="5">
        <v>0</v>
      </c>
      <c r="W65" s="5">
        <v>14</v>
      </c>
      <c r="X65" s="66">
        <v>14</v>
      </c>
      <c r="Y65" s="66">
        <v>0</v>
      </c>
      <c r="Z65" s="66">
        <v>0</v>
      </c>
      <c r="AA65" s="66">
        <v>0</v>
      </c>
      <c r="AB65" s="66">
        <v>0</v>
      </c>
      <c r="AC65" s="66">
        <v>0</v>
      </c>
      <c r="AD65" s="66">
        <v>0</v>
      </c>
      <c r="AE65" s="66">
        <v>0</v>
      </c>
      <c r="AF65" s="66">
        <v>0</v>
      </c>
      <c r="AG65" s="66">
        <v>0</v>
      </c>
      <c r="AH65" s="66">
        <v>0</v>
      </c>
      <c r="AI65" s="66">
        <v>14</v>
      </c>
    </row>
    <row r="66" spans="1:35" ht="29.25">
      <c r="A66" s="94" t="s">
        <v>319</v>
      </c>
      <c r="B66" s="4"/>
      <c r="C66" s="11">
        <v>44601</v>
      </c>
      <c r="D66" s="7">
        <v>0.176496723499</v>
      </c>
      <c r="E66" s="4" t="s">
        <v>320</v>
      </c>
      <c r="F66" s="5">
        <v>338564</v>
      </c>
      <c r="G66" s="5">
        <v>730306</v>
      </c>
      <c r="H66" s="4" t="s">
        <v>41</v>
      </c>
      <c r="I66" s="4" t="s">
        <v>75</v>
      </c>
      <c r="J66" s="4" t="s">
        <v>109</v>
      </c>
      <c r="K66" s="4" t="s">
        <v>141</v>
      </c>
      <c r="L66" s="5" t="s">
        <v>321</v>
      </c>
      <c r="M66" s="8">
        <v>44601</v>
      </c>
      <c r="N66" s="14"/>
      <c r="O66" s="4" t="s">
        <v>91</v>
      </c>
      <c r="P66" s="5" t="s">
        <v>47</v>
      </c>
      <c r="Q66" s="5" t="s">
        <v>48</v>
      </c>
      <c r="R66" s="5">
        <v>24</v>
      </c>
      <c r="S66" s="5">
        <v>0</v>
      </c>
      <c r="T66" s="5">
        <v>24</v>
      </c>
      <c r="U66" s="5">
        <v>0</v>
      </c>
      <c r="V66" s="5">
        <v>0</v>
      </c>
      <c r="W66" s="5">
        <v>24</v>
      </c>
      <c r="X66" s="54">
        <v>0</v>
      </c>
      <c r="Y66" s="54">
        <v>12</v>
      </c>
      <c r="Z66" s="54">
        <v>12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24</v>
      </c>
    </row>
    <row r="67" spans="1:35" ht="43.5">
      <c r="A67" s="94" t="s">
        <v>322</v>
      </c>
      <c r="B67" s="4"/>
      <c r="C67" s="11">
        <v>44636</v>
      </c>
      <c r="D67" s="7">
        <v>2.1000514364299998</v>
      </c>
      <c r="E67" s="4" t="s">
        <v>323</v>
      </c>
      <c r="F67" s="5">
        <v>343400</v>
      </c>
      <c r="G67" s="5">
        <v>732158</v>
      </c>
      <c r="H67" s="4" t="s">
        <v>41</v>
      </c>
      <c r="I67" s="4" t="s">
        <v>42</v>
      </c>
      <c r="J67" s="4" t="s">
        <v>324</v>
      </c>
      <c r="K67" s="4" t="s">
        <v>151</v>
      </c>
      <c r="L67" s="5" t="s">
        <v>325</v>
      </c>
      <c r="M67" s="8">
        <v>44636</v>
      </c>
      <c r="N67" s="14"/>
      <c r="O67" s="4" t="s">
        <v>91</v>
      </c>
      <c r="P67" s="5" t="s">
        <v>47</v>
      </c>
      <c r="Q67" s="5" t="s">
        <v>48</v>
      </c>
      <c r="R67" s="5">
        <v>67</v>
      </c>
      <c r="S67" s="5">
        <v>43</v>
      </c>
      <c r="T67" s="5">
        <v>24</v>
      </c>
      <c r="U67" s="5">
        <v>0</v>
      </c>
      <c r="V67" s="5">
        <v>0</v>
      </c>
      <c r="W67" s="5">
        <v>67</v>
      </c>
      <c r="X67" s="5">
        <v>55</v>
      </c>
      <c r="Y67" s="54">
        <v>12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67</v>
      </c>
    </row>
    <row r="68" spans="1:35" ht="71.25" customHeight="1">
      <c r="A68" s="94" t="s">
        <v>326</v>
      </c>
      <c r="B68" s="4"/>
      <c r="C68" s="11">
        <v>44637</v>
      </c>
      <c r="D68" s="7">
        <v>3.9052615000399998E-2</v>
      </c>
      <c r="E68" s="4" t="s">
        <v>327</v>
      </c>
      <c r="F68" s="5">
        <v>339986</v>
      </c>
      <c r="G68" s="5">
        <v>730411</v>
      </c>
      <c r="H68" s="4" t="s">
        <v>41</v>
      </c>
      <c r="I68" s="4" t="s">
        <v>75</v>
      </c>
      <c r="J68" s="4" t="s">
        <v>284</v>
      </c>
      <c r="K68" s="4" t="s">
        <v>44</v>
      </c>
      <c r="L68" s="5" t="s">
        <v>328</v>
      </c>
      <c r="M68" s="8">
        <v>44637</v>
      </c>
      <c r="N68" s="14"/>
      <c r="O68" s="4" t="s">
        <v>91</v>
      </c>
      <c r="P68" s="5" t="s">
        <v>47</v>
      </c>
      <c r="Q68" s="5" t="s">
        <v>48</v>
      </c>
      <c r="R68" s="5">
        <v>10</v>
      </c>
      <c r="S68" s="5">
        <v>0</v>
      </c>
      <c r="T68" s="5">
        <v>10</v>
      </c>
      <c r="U68" s="5">
        <v>0</v>
      </c>
      <c r="V68" s="5">
        <v>0</v>
      </c>
      <c r="W68" s="5">
        <v>10</v>
      </c>
      <c r="X68" s="54">
        <v>0</v>
      </c>
      <c r="Y68" s="54">
        <v>10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10</v>
      </c>
    </row>
    <row r="69" spans="1:35" ht="57.75">
      <c r="A69" s="94" t="s">
        <v>329</v>
      </c>
      <c r="B69" s="4"/>
      <c r="C69" s="11">
        <v>44609</v>
      </c>
      <c r="D69" s="7">
        <v>6.3066798358999998</v>
      </c>
      <c r="E69" s="4" t="s">
        <v>330</v>
      </c>
      <c r="F69" s="5">
        <v>340952</v>
      </c>
      <c r="G69" s="5">
        <v>732266</v>
      </c>
      <c r="H69" s="4" t="s">
        <v>41</v>
      </c>
      <c r="I69" s="4" t="s">
        <v>42</v>
      </c>
      <c r="J69" s="4" t="s">
        <v>331</v>
      </c>
      <c r="K69" s="4" t="s">
        <v>44</v>
      </c>
      <c r="L69" s="5" t="s">
        <v>332</v>
      </c>
      <c r="M69" s="8">
        <v>44609</v>
      </c>
      <c r="N69" s="14"/>
      <c r="O69" s="4" t="s">
        <v>91</v>
      </c>
      <c r="P69" s="5" t="s">
        <v>47</v>
      </c>
      <c r="Q69" s="5" t="s">
        <v>48</v>
      </c>
      <c r="R69" s="5">
        <v>223</v>
      </c>
      <c r="S69" s="5">
        <v>167</v>
      </c>
      <c r="T69" s="5">
        <v>56</v>
      </c>
      <c r="U69" s="5">
        <v>28</v>
      </c>
      <c r="V69" s="5">
        <v>28</v>
      </c>
      <c r="W69" s="5">
        <v>195</v>
      </c>
      <c r="X69" s="54">
        <v>52</v>
      </c>
      <c r="Y69" s="54">
        <v>52</v>
      </c>
      <c r="Z69" s="54">
        <v>52</v>
      </c>
      <c r="AA69" s="54">
        <v>40</v>
      </c>
      <c r="AB69" s="54">
        <v>0</v>
      </c>
      <c r="AC69" s="54">
        <v>0</v>
      </c>
      <c r="AD69" s="54">
        <v>0</v>
      </c>
      <c r="AE69" s="54">
        <v>0</v>
      </c>
      <c r="AF69" s="54">
        <v>0</v>
      </c>
      <c r="AG69" s="54">
        <v>0</v>
      </c>
      <c r="AH69" s="54">
        <v>0</v>
      </c>
      <c r="AI69" s="54">
        <v>196</v>
      </c>
    </row>
    <row r="70" spans="1:35" ht="28.5" customHeight="1">
      <c r="A70" s="94" t="s">
        <v>333</v>
      </c>
      <c r="B70" s="4"/>
      <c r="C70" s="11">
        <v>44637</v>
      </c>
      <c r="D70" s="7">
        <v>0.57137183050100004</v>
      </c>
      <c r="E70" s="4" t="s">
        <v>334</v>
      </c>
      <c r="F70" s="5">
        <v>338192</v>
      </c>
      <c r="G70" s="5">
        <v>731432</v>
      </c>
      <c r="H70" s="4" t="s">
        <v>41</v>
      </c>
      <c r="I70" s="4" t="s">
        <v>75</v>
      </c>
      <c r="J70" s="4" t="s">
        <v>140</v>
      </c>
      <c r="K70" s="4" t="s">
        <v>141</v>
      </c>
      <c r="L70" s="5" t="s">
        <v>335</v>
      </c>
      <c r="M70" s="8">
        <v>44637</v>
      </c>
      <c r="N70" s="14"/>
      <c r="O70" s="4" t="s">
        <v>91</v>
      </c>
      <c r="P70" s="5" t="s">
        <v>47</v>
      </c>
      <c r="Q70" s="5" t="s">
        <v>48</v>
      </c>
      <c r="R70" s="5">
        <v>54</v>
      </c>
      <c r="S70" s="5">
        <v>0</v>
      </c>
      <c r="T70" s="5">
        <v>54</v>
      </c>
      <c r="U70" s="5">
        <v>0</v>
      </c>
      <c r="V70" s="5">
        <v>0</v>
      </c>
      <c r="W70" s="5">
        <v>54</v>
      </c>
      <c r="X70" s="5">
        <v>0</v>
      </c>
      <c r="Y70" s="5">
        <v>0</v>
      </c>
      <c r="Z70" s="5">
        <v>54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54</v>
      </c>
    </row>
    <row r="71" spans="1:35" ht="29.25">
      <c r="A71" s="94" t="s">
        <v>336</v>
      </c>
      <c r="B71" s="4"/>
      <c r="C71" s="11">
        <v>44337</v>
      </c>
      <c r="D71" s="7">
        <v>0.296646318332</v>
      </c>
      <c r="E71" s="4" t="s">
        <v>337</v>
      </c>
      <c r="F71" s="5">
        <v>336681</v>
      </c>
      <c r="G71" s="5">
        <v>732054</v>
      </c>
      <c r="H71" s="4" t="s">
        <v>41</v>
      </c>
      <c r="I71" s="4" t="s">
        <v>42</v>
      </c>
      <c r="J71" s="4" t="s">
        <v>289</v>
      </c>
      <c r="K71" s="4" t="s">
        <v>141</v>
      </c>
      <c r="L71" s="5" t="s">
        <v>338</v>
      </c>
      <c r="M71" s="8">
        <v>44337</v>
      </c>
      <c r="N71" s="14"/>
      <c r="O71" s="4" t="s">
        <v>91</v>
      </c>
      <c r="P71" s="5" t="s">
        <v>47</v>
      </c>
      <c r="Q71" s="5" t="s">
        <v>48</v>
      </c>
      <c r="R71" s="5">
        <v>12</v>
      </c>
      <c r="S71" s="5">
        <v>0</v>
      </c>
      <c r="T71" s="5">
        <v>12</v>
      </c>
      <c r="U71" s="5">
        <v>0</v>
      </c>
      <c r="V71" s="5">
        <v>0</v>
      </c>
      <c r="W71" s="5">
        <v>12</v>
      </c>
      <c r="X71" s="54">
        <v>12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12</v>
      </c>
    </row>
    <row r="72" spans="1:35">
      <c r="A72" s="94" t="s">
        <v>339</v>
      </c>
      <c r="B72" s="4"/>
      <c r="C72" s="11">
        <v>44831</v>
      </c>
      <c r="D72" s="7">
        <v>0.159906298694</v>
      </c>
      <c r="E72" s="4" t="s">
        <v>340</v>
      </c>
      <c r="F72" s="5">
        <v>339644</v>
      </c>
      <c r="G72" s="5">
        <v>730319</v>
      </c>
      <c r="H72" s="4" t="s">
        <v>41</v>
      </c>
      <c r="I72" s="4" t="s">
        <v>75</v>
      </c>
      <c r="J72" s="4" t="s">
        <v>284</v>
      </c>
      <c r="K72" s="4" t="s">
        <v>44</v>
      </c>
      <c r="L72" s="5" t="s">
        <v>341</v>
      </c>
      <c r="M72" s="8">
        <v>44831</v>
      </c>
      <c r="N72" s="14"/>
      <c r="O72" s="4" t="s">
        <v>91</v>
      </c>
      <c r="P72" s="5" t="s">
        <v>47</v>
      </c>
      <c r="Q72" s="5" t="s">
        <v>48</v>
      </c>
      <c r="R72" s="5">
        <v>18</v>
      </c>
      <c r="S72" s="5">
        <v>0</v>
      </c>
      <c r="T72" s="5">
        <v>18</v>
      </c>
      <c r="U72" s="5">
        <v>0</v>
      </c>
      <c r="V72" s="5">
        <v>0</v>
      </c>
      <c r="W72" s="5">
        <v>18</v>
      </c>
      <c r="X72" s="5">
        <v>0</v>
      </c>
      <c r="Y72" s="5">
        <v>0</v>
      </c>
      <c r="Z72" s="5">
        <v>18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18</v>
      </c>
    </row>
    <row r="73" spans="1:35">
      <c r="A73" s="94" t="s">
        <v>342</v>
      </c>
      <c r="B73" s="4"/>
      <c r="C73" s="11">
        <v>44917</v>
      </c>
      <c r="D73" s="7">
        <v>0.30627767738299999</v>
      </c>
      <c r="E73" s="4" t="s">
        <v>343</v>
      </c>
      <c r="F73" s="5">
        <v>337381</v>
      </c>
      <c r="G73" s="5">
        <v>730420</v>
      </c>
      <c r="H73" s="4" t="s">
        <v>41</v>
      </c>
      <c r="I73" s="4" t="s">
        <v>75</v>
      </c>
      <c r="J73" s="4" t="s">
        <v>284</v>
      </c>
      <c r="K73" s="4" t="s">
        <v>44</v>
      </c>
      <c r="L73" s="5" t="s">
        <v>344</v>
      </c>
      <c r="M73" s="8">
        <v>44917</v>
      </c>
      <c r="N73" s="14"/>
      <c r="O73" s="4" t="s">
        <v>91</v>
      </c>
      <c r="P73" s="5" t="s">
        <v>47</v>
      </c>
      <c r="Q73" s="5" t="s">
        <v>48</v>
      </c>
      <c r="R73" s="5">
        <v>5</v>
      </c>
      <c r="S73" s="5">
        <v>5</v>
      </c>
      <c r="T73" s="5">
        <v>0</v>
      </c>
      <c r="U73" s="5">
        <v>0</v>
      </c>
      <c r="V73" s="5">
        <v>0</v>
      </c>
      <c r="W73" s="5">
        <v>5</v>
      </c>
      <c r="X73" s="5">
        <v>0</v>
      </c>
      <c r="Y73" s="5">
        <v>0</v>
      </c>
      <c r="Z73" s="5">
        <v>5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5</v>
      </c>
    </row>
    <row r="74" spans="1:35">
      <c r="A74" s="94" t="s">
        <v>345</v>
      </c>
      <c r="B74" s="4"/>
      <c r="C74" s="11">
        <v>44917</v>
      </c>
      <c r="D74" s="7">
        <v>2.3789875000200002E-2</v>
      </c>
      <c r="E74" s="4" t="s">
        <v>346</v>
      </c>
      <c r="F74" s="5">
        <v>340168</v>
      </c>
      <c r="G74" s="5">
        <v>730930</v>
      </c>
      <c r="H74" s="4" t="s">
        <v>41</v>
      </c>
      <c r="I74" s="4" t="s">
        <v>75</v>
      </c>
      <c r="J74" s="4" t="s">
        <v>284</v>
      </c>
      <c r="K74" s="4" t="s">
        <v>44</v>
      </c>
      <c r="L74" s="5" t="s">
        <v>347</v>
      </c>
      <c r="M74" s="8">
        <v>44917</v>
      </c>
      <c r="N74" s="14"/>
      <c r="O74" s="4" t="s">
        <v>91</v>
      </c>
      <c r="P74" s="5" t="s">
        <v>47</v>
      </c>
      <c r="Q74" s="5" t="s">
        <v>48</v>
      </c>
      <c r="R74" s="5">
        <v>5</v>
      </c>
      <c r="S74" s="5">
        <v>0</v>
      </c>
      <c r="T74" s="5">
        <v>5</v>
      </c>
      <c r="U74" s="5">
        <v>0</v>
      </c>
      <c r="V74" s="5">
        <v>0</v>
      </c>
      <c r="W74" s="5">
        <v>5</v>
      </c>
      <c r="X74" s="15">
        <v>0</v>
      </c>
      <c r="Y74" s="5">
        <v>0</v>
      </c>
      <c r="Z74" s="54">
        <v>5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">
        <v>0</v>
      </c>
      <c r="AH74" s="54">
        <v>0</v>
      </c>
      <c r="AI74" s="54">
        <v>5</v>
      </c>
    </row>
    <row r="75" spans="1:35" ht="29.25">
      <c r="A75" s="94" t="s">
        <v>348</v>
      </c>
      <c r="B75" s="4"/>
      <c r="C75" s="11">
        <v>44967</v>
      </c>
      <c r="D75" s="7">
        <v>4.5363290410900002E-2</v>
      </c>
      <c r="E75" s="4" t="s">
        <v>349</v>
      </c>
      <c r="F75" s="5">
        <v>340567</v>
      </c>
      <c r="G75" s="5">
        <v>730409</v>
      </c>
      <c r="H75" s="4" t="s">
        <v>41</v>
      </c>
      <c r="I75" s="4" t="s">
        <v>75</v>
      </c>
      <c r="J75" s="4" t="s">
        <v>350</v>
      </c>
      <c r="K75" s="4" t="s">
        <v>44</v>
      </c>
      <c r="L75" s="5" t="s">
        <v>351</v>
      </c>
      <c r="M75" s="8">
        <v>44967</v>
      </c>
      <c r="N75" s="14"/>
      <c r="O75" s="4" t="s">
        <v>91</v>
      </c>
      <c r="P75" s="5" t="s">
        <v>47</v>
      </c>
      <c r="Q75" s="5" t="s">
        <v>48</v>
      </c>
      <c r="R75" s="5">
        <v>8</v>
      </c>
      <c r="S75" s="5">
        <v>0</v>
      </c>
      <c r="T75" s="5">
        <v>8</v>
      </c>
      <c r="U75" s="5">
        <v>0</v>
      </c>
      <c r="V75" s="5">
        <v>0</v>
      </c>
      <c r="W75" s="5">
        <v>8</v>
      </c>
      <c r="X75" s="15">
        <v>0</v>
      </c>
      <c r="Y75" s="5">
        <v>0</v>
      </c>
      <c r="Z75" s="5">
        <v>8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8</v>
      </c>
    </row>
    <row r="76" spans="1:35" ht="29.25">
      <c r="A76" s="94" t="s">
        <v>352</v>
      </c>
      <c r="B76" s="4"/>
      <c r="C76" s="11">
        <v>45148</v>
      </c>
      <c r="D76" s="7">
        <v>0.212187901432</v>
      </c>
      <c r="E76" s="4" t="s">
        <v>353</v>
      </c>
      <c r="F76" s="5">
        <v>336880</v>
      </c>
      <c r="G76" s="5">
        <v>731887</v>
      </c>
      <c r="H76" s="4" t="s">
        <v>41</v>
      </c>
      <c r="I76" s="4" t="s">
        <v>75</v>
      </c>
      <c r="J76" s="4" t="s">
        <v>89</v>
      </c>
      <c r="K76" s="4" t="s">
        <v>44</v>
      </c>
      <c r="L76" s="5" t="s">
        <v>354</v>
      </c>
      <c r="M76" s="8">
        <v>45148</v>
      </c>
      <c r="N76" s="14"/>
      <c r="O76" s="4" t="s">
        <v>91</v>
      </c>
      <c r="P76" s="5" t="s">
        <v>47</v>
      </c>
      <c r="Q76" s="5" t="s">
        <v>48</v>
      </c>
      <c r="R76" s="5">
        <v>4</v>
      </c>
      <c r="S76" s="5">
        <v>4</v>
      </c>
      <c r="T76" s="5">
        <v>0</v>
      </c>
      <c r="U76" s="5">
        <v>0</v>
      </c>
      <c r="V76" s="5">
        <v>0</v>
      </c>
      <c r="W76" s="5">
        <v>4</v>
      </c>
      <c r="X76" s="5">
        <v>0</v>
      </c>
      <c r="Y76" s="54">
        <v>4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">
        <v>0</v>
      </c>
      <c r="AH76" s="54">
        <v>0</v>
      </c>
      <c r="AI76" s="54">
        <v>4</v>
      </c>
    </row>
    <row r="77" spans="1:35" ht="29.25">
      <c r="A77" s="94" t="s">
        <v>355</v>
      </c>
      <c r="B77" s="4"/>
      <c r="C77" s="11">
        <v>45211</v>
      </c>
      <c r="D77" s="7">
        <v>0.202699582046</v>
      </c>
      <c r="E77" s="4" t="s">
        <v>356</v>
      </c>
      <c r="F77" s="5">
        <v>339491</v>
      </c>
      <c r="G77" s="5">
        <v>731290</v>
      </c>
      <c r="H77" s="4" t="s">
        <v>41</v>
      </c>
      <c r="I77" s="4" t="s">
        <v>75</v>
      </c>
      <c r="J77" s="4" t="s">
        <v>357</v>
      </c>
      <c r="K77" s="4" t="s">
        <v>44</v>
      </c>
      <c r="L77" s="5" t="s">
        <v>358</v>
      </c>
      <c r="M77" s="8">
        <v>45211</v>
      </c>
      <c r="N77" s="14"/>
      <c r="O77" s="4" t="s">
        <v>91</v>
      </c>
      <c r="P77" s="5" t="s">
        <v>47</v>
      </c>
      <c r="Q77" s="5" t="s">
        <v>48</v>
      </c>
      <c r="R77" s="5">
        <v>8</v>
      </c>
      <c r="S77" s="5">
        <v>0</v>
      </c>
      <c r="T77" s="5">
        <v>8</v>
      </c>
      <c r="U77" s="5">
        <v>0</v>
      </c>
      <c r="V77" s="5">
        <v>0</v>
      </c>
      <c r="W77" s="5">
        <v>8</v>
      </c>
      <c r="X77" s="5">
        <v>0</v>
      </c>
      <c r="Y77" s="54">
        <v>8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4">
        <v>0</v>
      </c>
      <c r="AG77" s="5">
        <v>0</v>
      </c>
      <c r="AH77" s="54">
        <v>0</v>
      </c>
      <c r="AI77" s="54">
        <v>8</v>
      </c>
    </row>
    <row r="78" spans="1:35" ht="43.5">
      <c r="A78" s="94" t="s">
        <v>359</v>
      </c>
      <c r="B78" s="4"/>
      <c r="C78" s="11">
        <v>45237</v>
      </c>
      <c r="D78" s="7">
        <v>0.15233521015199999</v>
      </c>
      <c r="E78" s="4" t="s">
        <v>360</v>
      </c>
      <c r="F78" s="5">
        <v>336124</v>
      </c>
      <c r="G78" s="5">
        <v>731003</v>
      </c>
      <c r="H78" s="4" t="s">
        <v>41</v>
      </c>
      <c r="I78" s="4" t="s">
        <v>75</v>
      </c>
      <c r="J78" s="4" t="s">
        <v>361</v>
      </c>
      <c r="K78" s="4" t="s">
        <v>44</v>
      </c>
      <c r="L78" s="5" t="s">
        <v>362</v>
      </c>
      <c r="M78" s="8">
        <v>45237</v>
      </c>
      <c r="N78" s="14"/>
      <c r="O78" s="4" t="s">
        <v>91</v>
      </c>
      <c r="P78" s="5" t="s">
        <v>47</v>
      </c>
      <c r="Q78" s="5" t="s">
        <v>48</v>
      </c>
      <c r="R78" s="5">
        <v>16</v>
      </c>
      <c r="S78" s="5">
        <v>0</v>
      </c>
      <c r="T78" s="5">
        <v>16</v>
      </c>
      <c r="U78" s="5">
        <v>0</v>
      </c>
      <c r="V78" s="5">
        <v>0</v>
      </c>
      <c r="W78" s="5">
        <v>16</v>
      </c>
      <c r="X78" s="5">
        <v>0</v>
      </c>
      <c r="Y78" s="54">
        <v>8</v>
      </c>
      <c r="Z78" s="54">
        <v>8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">
        <v>0</v>
      </c>
      <c r="AH78" s="54">
        <v>0</v>
      </c>
      <c r="AI78" s="54">
        <v>16</v>
      </c>
    </row>
    <row r="79" spans="1:35">
      <c r="A79" s="94" t="s">
        <v>363</v>
      </c>
      <c r="B79" s="4"/>
      <c r="C79" s="11">
        <v>45301</v>
      </c>
      <c r="D79" s="7">
        <v>0.239697948194</v>
      </c>
      <c r="E79" s="4" t="s">
        <v>364</v>
      </c>
      <c r="F79" s="5">
        <v>339852</v>
      </c>
      <c r="G79" s="5">
        <v>729813</v>
      </c>
      <c r="H79" s="4" t="s">
        <v>41</v>
      </c>
      <c r="I79" s="4" t="s">
        <v>75</v>
      </c>
      <c r="J79" s="4" t="s">
        <v>284</v>
      </c>
      <c r="K79" s="4" t="s">
        <v>44</v>
      </c>
      <c r="L79" s="5" t="s">
        <v>365</v>
      </c>
      <c r="M79" s="8">
        <v>45301</v>
      </c>
      <c r="N79" s="14"/>
      <c r="O79" s="4" t="s">
        <v>91</v>
      </c>
      <c r="P79" s="5" t="s">
        <v>47</v>
      </c>
      <c r="Q79" s="5" t="s">
        <v>48</v>
      </c>
      <c r="R79" s="5">
        <v>5</v>
      </c>
      <c r="S79" s="5">
        <v>0</v>
      </c>
      <c r="T79" s="5">
        <v>5</v>
      </c>
      <c r="U79" s="5">
        <v>0</v>
      </c>
      <c r="V79" s="5">
        <v>0</v>
      </c>
      <c r="W79" s="5">
        <v>5</v>
      </c>
      <c r="X79" s="5">
        <v>0</v>
      </c>
      <c r="Y79" s="54">
        <v>5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">
        <v>0</v>
      </c>
      <c r="AH79" s="54">
        <v>0</v>
      </c>
      <c r="AI79" s="54">
        <v>5</v>
      </c>
    </row>
    <row r="80" spans="1:35" ht="15" customHeight="1">
      <c r="A80" s="96"/>
      <c r="B80" s="88"/>
      <c r="C80" s="89"/>
      <c r="D80" s="90"/>
      <c r="E80" s="88"/>
      <c r="F80" s="91"/>
      <c r="G80" s="91"/>
      <c r="H80" s="88"/>
      <c r="I80" s="88"/>
      <c r="J80" s="88"/>
      <c r="K80" s="88"/>
      <c r="L80" s="91"/>
      <c r="M80" s="92"/>
      <c r="N80" s="92"/>
      <c r="O80" s="88"/>
      <c r="P80" s="91"/>
      <c r="Q80" s="91"/>
      <c r="R80" s="91">
        <f t="shared" ref="R80:AI80" si="0">SUBTOTAL(109,R4:R79)</f>
        <v>3038</v>
      </c>
      <c r="S80" s="91">
        <f t="shared" si="0"/>
        <v>821</v>
      </c>
      <c r="T80" s="91">
        <f t="shared" si="0"/>
        <v>1552</v>
      </c>
      <c r="U80" s="91">
        <f t="shared" si="0"/>
        <v>280</v>
      </c>
      <c r="V80" s="91">
        <f t="shared" si="0"/>
        <v>532</v>
      </c>
      <c r="W80" s="91">
        <f t="shared" si="0"/>
        <v>2505</v>
      </c>
      <c r="X80" s="91">
        <f t="shared" si="0"/>
        <v>599</v>
      </c>
      <c r="Y80" s="91">
        <f t="shared" si="0"/>
        <v>505</v>
      </c>
      <c r="Z80" s="91">
        <f t="shared" si="0"/>
        <v>410</v>
      </c>
      <c r="AA80" s="91">
        <f t="shared" si="0"/>
        <v>331</v>
      </c>
      <c r="AB80" s="91">
        <f t="shared" si="0"/>
        <v>268</v>
      </c>
      <c r="AC80" s="91">
        <f t="shared" si="0"/>
        <v>110</v>
      </c>
      <c r="AD80" s="91">
        <f t="shared" si="0"/>
        <v>140</v>
      </c>
      <c r="AE80" s="91">
        <f t="shared" si="0"/>
        <v>70</v>
      </c>
      <c r="AF80" s="91">
        <f t="shared" si="0"/>
        <v>76</v>
      </c>
      <c r="AG80" s="91">
        <f t="shared" si="0"/>
        <v>0</v>
      </c>
      <c r="AH80" s="91">
        <f t="shared" si="0"/>
        <v>10</v>
      </c>
      <c r="AI80" s="91">
        <f t="shared" si="0"/>
        <v>2519</v>
      </c>
    </row>
    <row r="82" spans="10:21" ht="43.5" customHeight="1"/>
    <row r="83" spans="10:21" ht="26.25" customHeight="1"/>
    <row r="84" spans="10:21" ht="61.5" customHeight="1">
      <c r="J84" s="3"/>
      <c r="K84" s="3"/>
      <c r="M84" s="3"/>
      <c r="N84" s="3"/>
      <c r="O84" s="3"/>
    </row>
    <row r="85" spans="10:21" ht="15" customHeight="1">
      <c r="J85" s="3"/>
      <c r="K85" s="3"/>
      <c r="M85" s="3"/>
      <c r="N85" s="3"/>
      <c r="O85" s="3"/>
      <c r="P85" s="51"/>
      <c r="Q85" s="51"/>
      <c r="R85" s="51"/>
      <c r="S85" s="51"/>
    </row>
    <row r="86" spans="10:21" ht="15" customHeight="1">
      <c r="J86" s="3"/>
      <c r="K86" s="3"/>
      <c r="M86" s="3"/>
      <c r="N86" s="3"/>
      <c r="O86" s="3"/>
      <c r="U86" s="117"/>
    </row>
    <row r="87" spans="10:21" ht="15" customHeight="1">
      <c r="J87" s="3"/>
      <c r="K87" s="3"/>
      <c r="M87" s="3"/>
      <c r="N87" s="3"/>
      <c r="O87" s="3"/>
    </row>
    <row r="88" spans="10:21" ht="15" customHeight="1">
      <c r="J88" s="3"/>
      <c r="K88" s="3"/>
      <c r="M88" s="3"/>
      <c r="N88" s="3"/>
      <c r="O88" s="3"/>
    </row>
    <row r="89" spans="10:21" ht="15" customHeight="1">
      <c r="J89" s="3"/>
      <c r="K89" s="3"/>
      <c r="M89" s="3"/>
      <c r="N89" s="3"/>
      <c r="O89" s="3"/>
    </row>
    <row r="90" spans="10:21" ht="15" customHeight="1">
      <c r="J90" s="3"/>
      <c r="K90" s="3"/>
      <c r="M90" s="3"/>
      <c r="N90" s="3"/>
      <c r="O90" s="3"/>
    </row>
    <row r="91" spans="10:21" ht="15" customHeight="1">
      <c r="J91" s="3"/>
      <c r="K91" s="3"/>
      <c r="M91" s="3"/>
      <c r="N91" s="3"/>
      <c r="O91" s="3"/>
    </row>
    <row r="92" spans="10:21" ht="15" customHeight="1">
      <c r="J92" s="3"/>
      <c r="K92" s="3"/>
      <c r="M92" s="3"/>
      <c r="N92" s="3"/>
      <c r="O92" s="3"/>
    </row>
    <row r="93" spans="10:21" ht="15" customHeight="1">
      <c r="J93" s="3"/>
      <c r="K93" s="3"/>
      <c r="M93" s="3"/>
      <c r="N93" s="3"/>
      <c r="O93" s="3"/>
    </row>
    <row r="94" spans="10:21" ht="15" customHeight="1">
      <c r="M94" s="52"/>
    </row>
    <row r="98" spans="13:13" ht="15" customHeight="1">
      <c r="M98" s="52"/>
    </row>
    <row r="99" spans="13:13" ht="15" customHeight="1">
      <c r="M99" s="52"/>
    </row>
    <row r="100" spans="13:13" ht="15" customHeight="1">
      <c r="M100" s="52"/>
    </row>
    <row r="101" spans="13:13" ht="15" customHeight="1">
      <c r="M101" s="52"/>
    </row>
    <row r="102" spans="13:13" ht="15" customHeight="1">
      <c r="M102" s="52"/>
    </row>
    <row r="103" spans="13:13" ht="15" customHeight="1">
      <c r="M103" s="52"/>
    </row>
    <row r="104" spans="13:13" ht="15" customHeight="1">
      <c r="M104" s="52"/>
    </row>
    <row r="105" spans="13:13" ht="15" customHeight="1">
      <c r="M105" s="52"/>
    </row>
    <row r="106" spans="13:13" ht="15" customHeight="1">
      <c r="M106" s="52"/>
    </row>
    <row r="107" spans="13:13" ht="15" customHeight="1">
      <c r="M107" s="52"/>
    </row>
    <row r="164" spans="21:21" ht="15" customHeight="1">
      <c r="U164" s="3">
        <v>67</v>
      </c>
    </row>
    <row r="165" spans="21:21" ht="15" customHeight="1">
      <c r="U165" s="3">
        <v>94</v>
      </c>
    </row>
    <row r="166" spans="21:21" ht="15" customHeight="1">
      <c r="U166" s="3">
        <v>111</v>
      </c>
    </row>
    <row r="167" spans="21:21" ht="15" customHeight="1">
      <c r="U167" s="3">
        <v>8</v>
      </c>
    </row>
  </sheetData>
  <mergeCells count="3">
    <mergeCell ref="X2:Z2"/>
    <mergeCell ref="AA2:AC2"/>
    <mergeCell ref="AD2:AG2"/>
  </mergeCells>
  <phoneticPr fontId="18" type="noConversion"/>
  <pageMargins left="0.7" right="0.7" top="0.75" bottom="0.75" header="0.3" footer="0.3"/>
  <pageSetup paperSize="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0EF97-9EB1-4297-A654-2C1E5D161A71}">
  <dimension ref="A1:AJ13"/>
  <sheetViews>
    <sheetView zoomScale="70" zoomScaleNormal="70" workbookViewId="0">
      <pane xSplit="1" ySplit="3" topLeftCell="D8" activePane="bottomRight" state="frozen"/>
      <selection pane="bottomRight" activeCell="D8" sqref="D8"/>
      <selection pane="bottomLeft" activeCell="A2" sqref="A2"/>
      <selection pane="topRight" activeCell="B1" sqref="B1"/>
    </sheetView>
  </sheetViews>
  <sheetFormatPr defaultRowHeight="15"/>
  <cols>
    <col min="1" max="1" width="30.7109375" customWidth="1"/>
    <col min="2" max="2" width="16.5703125" style="50" customWidth="1"/>
    <col min="3" max="3" width="12.42578125" customWidth="1"/>
    <col min="4" max="4" width="17.7109375" customWidth="1"/>
    <col min="5" max="5" width="41.5703125" customWidth="1"/>
    <col min="6" max="6" width="11.140625" customWidth="1"/>
    <col min="7" max="7" width="12.28515625" customWidth="1"/>
    <col min="8" max="8" width="12.7109375" customWidth="1"/>
    <col min="9" max="9" width="14.5703125" customWidth="1"/>
    <col min="10" max="10" width="22.42578125" customWidth="1"/>
    <col min="11" max="11" width="16" customWidth="1"/>
    <col min="12" max="12" width="22.28515625" customWidth="1"/>
    <col min="13" max="13" width="18.140625" customWidth="1"/>
    <col min="14" max="14" width="19.140625" customWidth="1"/>
    <col min="15" max="15" width="16.28515625" customWidth="1"/>
    <col min="16" max="16" width="13.28515625" customWidth="1"/>
    <col min="17" max="17" width="16.5703125" customWidth="1"/>
    <col min="18" max="18" width="17.42578125" customWidth="1"/>
    <col min="19" max="19" width="17.140625" customWidth="1"/>
    <col min="20" max="20" width="14.140625" customWidth="1"/>
    <col min="21" max="21" width="20.140625" customWidth="1"/>
    <col min="22" max="22" width="22.28515625" customWidth="1"/>
    <col min="23" max="23" width="17.140625" customWidth="1"/>
    <col min="24" max="30" width="15" customWidth="1"/>
    <col min="31" max="32" width="14.5703125" customWidth="1"/>
    <col min="33" max="34" width="15" customWidth="1"/>
    <col min="35" max="35" width="15.5703125" customWidth="1"/>
    <col min="36" max="36" width="22.5703125" customWidth="1"/>
  </cols>
  <sheetData>
    <row r="1" spans="1:36" ht="18.75">
      <c r="A1" s="122" t="s">
        <v>366</v>
      </c>
      <c r="B1" s="121"/>
      <c r="C1" s="119"/>
      <c r="D1" s="120"/>
      <c r="E1" s="118"/>
      <c r="F1" s="3"/>
      <c r="G1" s="3"/>
      <c r="H1" s="1"/>
      <c r="I1" s="1"/>
      <c r="J1" s="1"/>
      <c r="K1" s="1"/>
      <c r="L1" s="3"/>
      <c r="M1" s="9"/>
      <c r="N1" s="9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6" ht="18.75">
      <c r="A2" s="122"/>
      <c r="B2" s="121"/>
      <c r="C2" s="119"/>
      <c r="D2" s="120"/>
      <c r="E2" s="118"/>
      <c r="F2" s="3"/>
      <c r="G2" s="3"/>
      <c r="H2" s="1"/>
      <c r="I2" s="1"/>
      <c r="J2" s="1"/>
      <c r="K2" s="1"/>
      <c r="L2" s="3"/>
      <c r="M2" s="9"/>
      <c r="N2" s="9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6" s="2" customFormat="1" ht="48" customHeight="1">
      <c r="A3" s="47" t="s">
        <v>4</v>
      </c>
      <c r="B3" s="40" t="s">
        <v>367</v>
      </c>
      <c r="C3" s="38" t="s">
        <v>6</v>
      </c>
      <c r="D3" s="39" t="s">
        <v>7</v>
      </c>
      <c r="E3" s="37" t="s">
        <v>8</v>
      </c>
      <c r="F3" s="40" t="s">
        <v>9</v>
      </c>
      <c r="G3" s="40" t="s">
        <v>10</v>
      </c>
      <c r="H3" s="37" t="s">
        <v>11</v>
      </c>
      <c r="I3" s="37" t="s">
        <v>12</v>
      </c>
      <c r="J3" s="37" t="s">
        <v>13</v>
      </c>
      <c r="K3" s="37" t="s">
        <v>14</v>
      </c>
      <c r="L3" s="40" t="s">
        <v>15</v>
      </c>
      <c r="M3" s="41" t="s">
        <v>16</v>
      </c>
      <c r="N3" s="41" t="s">
        <v>17</v>
      </c>
      <c r="O3" s="37" t="s">
        <v>18</v>
      </c>
      <c r="P3" s="40" t="s">
        <v>19</v>
      </c>
      <c r="Q3" s="40" t="s">
        <v>20</v>
      </c>
      <c r="R3" s="40" t="s">
        <v>21</v>
      </c>
      <c r="S3" s="40" t="s">
        <v>22</v>
      </c>
      <c r="T3" s="40" t="s">
        <v>23</v>
      </c>
      <c r="U3" s="40" t="s">
        <v>24</v>
      </c>
      <c r="V3" s="40" t="s">
        <v>25</v>
      </c>
      <c r="W3" s="40" t="s">
        <v>26</v>
      </c>
      <c r="X3" s="40" t="s">
        <v>368</v>
      </c>
      <c r="Y3" s="40" t="s">
        <v>27</v>
      </c>
      <c r="Z3" s="40" t="s">
        <v>28</v>
      </c>
      <c r="AA3" s="40" t="s">
        <v>29</v>
      </c>
      <c r="AB3" s="40" t="s">
        <v>30</v>
      </c>
      <c r="AC3" s="40" t="s">
        <v>31</v>
      </c>
      <c r="AD3" s="40" t="s">
        <v>32</v>
      </c>
      <c r="AE3" s="40" t="s">
        <v>33</v>
      </c>
      <c r="AF3" s="40" t="s">
        <v>34</v>
      </c>
      <c r="AG3" s="40" t="s">
        <v>35</v>
      </c>
      <c r="AH3" s="40" t="s">
        <v>36</v>
      </c>
      <c r="AI3" s="40" t="s">
        <v>37</v>
      </c>
      <c r="AJ3" s="40" t="s">
        <v>38</v>
      </c>
    </row>
    <row r="4" spans="1:36" s="2" customFormat="1" ht="24.95" customHeight="1">
      <c r="A4" s="42" t="s">
        <v>369</v>
      </c>
      <c r="B4" s="44" t="s">
        <v>370</v>
      </c>
      <c r="C4" s="48">
        <v>37712</v>
      </c>
      <c r="D4" s="49">
        <v>1.2497800082399999</v>
      </c>
      <c r="E4" s="43" t="s">
        <v>371</v>
      </c>
      <c r="F4" s="44">
        <v>339248</v>
      </c>
      <c r="G4" s="44">
        <v>730423</v>
      </c>
      <c r="H4" s="43" t="s">
        <v>372</v>
      </c>
      <c r="I4" s="43" t="s">
        <v>372</v>
      </c>
      <c r="J4" s="43" t="s">
        <v>284</v>
      </c>
      <c r="K4" s="43" t="s">
        <v>44</v>
      </c>
      <c r="L4" s="44"/>
      <c r="M4" s="45"/>
      <c r="N4" s="45"/>
      <c r="O4" s="43" t="s">
        <v>91</v>
      </c>
      <c r="P4" s="44" t="s">
        <v>47</v>
      </c>
      <c r="Q4" s="44" t="s">
        <v>47</v>
      </c>
      <c r="R4" s="44">
        <v>50</v>
      </c>
      <c r="S4" s="44">
        <v>50</v>
      </c>
      <c r="T4" s="44">
        <v>0</v>
      </c>
      <c r="U4" s="44">
        <v>0</v>
      </c>
      <c r="V4" s="44">
        <v>0</v>
      </c>
      <c r="W4" s="44">
        <v>50</v>
      </c>
      <c r="X4" s="44">
        <v>0</v>
      </c>
      <c r="Y4" s="44">
        <v>0</v>
      </c>
      <c r="Z4" s="44">
        <v>0</v>
      </c>
      <c r="AA4" s="44">
        <v>0</v>
      </c>
      <c r="AB4" s="44">
        <v>0</v>
      </c>
      <c r="AC4" s="44">
        <v>0</v>
      </c>
      <c r="AD4" s="44">
        <v>0</v>
      </c>
      <c r="AE4" s="44">
        <v>0</v>
      </c>
      <c r="AF4" s="44">
        <v>0</v>
      </c>
      <c r="AG4" s="44">
        <v>0</v>
      </c>
      <c r="AH4" s="113">
        <v>0</v>
      </c>
      <c r="AI4" s="44">
        <v>0</v>
      </c>
      <c r="AJ4" s="44">
        <v>0</v>
      </c>
    </row>
    <row r="5" spans="1:36" s="2" customFormat="1" ht="24.95" customHeight="1">
      <c r="A5" s="16" t="s">
        <v>373</v>
      </c>
      <c r="B5" s="21" t="s">
        <v>374</v>
      </c>
      <c r="C5" s="19">
        <v>37712</v>
      </c>
      <c r="D5" s="20">
        <v>0.83452929051400004</v>
      </c>
      <c r="E5" s="17" t="s">
        <v>375</v>
      </c>
      <c r="F5" s="21">
        <v>343118</v>
      </c>
      <c r="G5" s="21">
        <v>733510</v>
      </c>
      <c r="H5" s="17" t="s">
        <v>372</v>
      </c>
      <c r="I5" s="17" t="s">
        <v>372</v>
      </c>
      <c r="J5" s="17" t="s">
        <v>109</v>
      </c>
      <c r="K5" s="17" t="s">
        <v>141</v>
      </c>
      <c r="L5" s="21"/>
      <c r="M5" s="23"/>
      <c r="N5" s="23"/>
      <c r="O5" s="17" t="s">
        <v>91</v>
      </c>
      <c r="P5" s="21" t="s">
        <v>47</v>
      </c>
      <c r="Q5" s="21" t="s">
        <v>47</v>
      </c>
      <c r="R5" s="21">
        <v>15</v>
      </c>
      <c r="S5" s="21">
        <v>0</v>
      </c>
      <c r="T5" s="21">
        <v>0</v>
      </c>
      <c r="U5" s="21">
        <v>0</v>
      </c>
      <c r="V5" s="21">
        <v>0</v>
      </c>
      <c r="W5" s="21">
        <v>15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114">
        <v>0</v>
      </c>
      <c r="AI5" s="21">
        <v>0</v>
      </c>
      <c r="AJ5" s="21">
        <v>0</v>
      </c>
    </row>
    <row r="6" spans="1:36" s="2" customFormat="1" ht="24.95" customHeight="1">
      <c r="A6" s="16" t="s">
        <v>376</v>
      </c>
      <c r="B6" s="21" t="s">
        <v>377</v>
      </c>
      <c r="C6" s="19">
        <v>39173</v>
      </c>
      <c r="D6" s="20">
        <v>0.25971538800299998</v>
      </c>
      <c r="E6" s="17" t="s">
        <v>378</v>
      </c>
      <c r="F6" s="21">
        <v>340941</v>
      </c>
      <c r="G6" s="21">
        <v>730852</v>
      </c>
      <c r="H6" s="17" t="s">
        <v>372</v>
      </c>
      <c r="I6" s="17" t="s">
        <v>372</v>
      </c>
      <c r="J6" s="17" t="s">
        <v>109</v>
      </c>
      <c r="K6" s="17" t="s">
        <v>44</v>
      </c>
      <c r="L6" s="21" t="s">
        <v>379</v>
      </c>
      <c r="M6" s="23"/>
      <c r="N6" s="23"/>
      <c r="O6" s="17" t="s">
        <v>91</v>
      </c>
      <c r="P6" s="21" t="s">
        <v>47</v>
      </c>
      <c r="Q6" s="21" t="s">
        <v>47</v>
      </c>
      <c r="R6" s="21">
        <v>20</v>
      </c>
      <c r="S6" s="21">
        <v>0</v>
      </c>
      <c r="T6" s="21">
        <v>0</v>
      </c>
      <c r="U6" s="21">
        <v>0</v>
      </c>
      <c r="V6" s="21">
        <v>0</v>
      </c>
      <c r="W6" s="21">
        <v>20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114">
        <v>0</v>
      </c>
      <c r="AI6" s="21">
        <v>0</v>
      </c>
      <c r="AJ6" s="21">
        <v>0</v>
      </c>
    </row>
    <row r="7" spans="1:36" s="2" customFormat="1" ht="24.95" customHeight="1">
      <c r="A7" s="16" t="s">
        <v>380</v>
      </c>
      <c r="B7" s="21" t="s">
        <v>381</v>
      </c>
      <c r="C7" s="19">
        <v>39539</v>
      </c>
      <c r="D7" s="20">
        <v>0.44319051000199999</v>
      </c>
      <c r="E7" s="17" t="s">
        <v>382</v>
      </c>
      <c r="F7" s="21">
        <v>337130</v>
      </c>
      <c r="G7" s="21">
        <v>732089</v>
      </c>
      <c r="H7" s="17" t="s">
        <v>372</v>
      </c>
      <c r="I7" s="17" t="s">
        <v>75</v>
      </c>
      <c r="J7" s="17" t="s">
        <v>109</v>
      </c>
      <c r="K7" s="17" t="s">
        <v>44</v>
      </c>
      <c r="L7" s="21"/>
      <c r="M7" s="23"/>
      <c r="N7" s="23"/>
      <c r="O7" s="17" t="s">
        <v>91</v>
      </c>
      <c r="P7" s="21" t="s">
        <v>47</v>
      </c>
      <c r="Q7" s="21" t="s">
        <v>47</v>
      </c>
      <c r="R7" s="21">
        <v>18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114">
        <v>0</v>
      </c>
      <c r="AI7" s="21">
        <v>0</v>
      </c>
      <c r="AJ7" s="21">
        <v>0</v>
      </c>
    </row>
    <row r="8" spans="1:36" s="2" customFormat="1" ht="24.95" customHeight="1">
      <c r="A8" s="16" t="s">
        <v>383</v>
      </c>
      <c r="B8" s="21" t="s">
        <v>384</v>
      </c>
      <c r="C8" s="19">
        <v>41000</v>
      </c>
      <c r="D8" s="20">
        <v>0.56489413690000001</v>
      </c>
      <c r="E8" s="17" t="s">
        <v>385</v>
      </c>
      <c r="F8" s="21">
        <v>336292</v>
      </c>
      <c r="G8" s="21">
        <v>730903</v>
      </c>
      <c r="H8" s="17" t="s">
        <v>372</v>
      </c>
      <c r="I8" s="17" t="s">
        <v>372</v>
      </c>
      <c r="J8" s="17" t="s">
        <v>109</v>
      </c>
      <c r="K8" s="17" t="s">
        <v>44</v>
      </c>
      <c r="L8" s="21"/>
      <c r="M8" s="23"/>
      <c r="N8" s="23"/>
      <c r="O8" s="17" t="s">
        <v>91</v>
      </c>
      <c r="P8" s="21" t="s">
        <v>47</v>
      </c>
      <c r="Q8" s="21" t="s">
        <v>47</v>
      </c>
      <c r="R8" s="21">
        <v>20</v>
      </c>
      <c r="S8" s="21">
        <v>0</v>
      </c>
      <c r="T8" s="21">
        <v>0</v>
      </c>
      <c r="U8" s="21">
        <v>0</v>
      </c>
      <c r="V8" s="21">
        <v>0</v>
      </c>
      <c r="W8" s="21">
        <v>20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114">
        <v>0</v>
      </c>
      <c r="AI8" s="21">
        <v>0</v>
      </c>
      <c r="AJ8" s="21">
        <v>0</v>
      </c>
    </row>
    <row r="9" spans="1:36" s="2" customFormat="1" ht="30">
      <c r="A9" s="16" t="s">
        <v>386</v>
      </c>
      <c r="B9" s="21" t="s">
        <v>387</v>
      </c>
      <c r="C9" s="19">
        <v>41000</v>
      </c>
      <c r="D9" s="20">
        <v>0.41142045782100001</v>
      </c>
      <c r="E9" s="17" t="s">
        <v>388</v>
      </c>
      <c r="F9" s="21">
        <v>340911</v>
      </c>
      <c r="G9" s="21">
        <v>733631</v>
      </c>
      <c r="H9" s="17" t="s">
        <v>372</v>
      </c>
      <c r="I9" s="17" t="s">
        <v>75</v>
      </c>
      <c r="J9" s="17" t="s">
        <v>109</v>
      </c>
      <c r="K9" s="17" t="s">
        <v>44</v>
      </c>
      <c r="L9" s="21"/>
      <c r="M9" s="23"/>
      <c r="N9" s="23"/>
      <c r="O9" s="17" t="s">
        <v>91</v>
      </c>
      <c r="P9" s="21" t="s">
        <v>47</v>
      </c>
      <c r="Q9" s="21" t="s">
        <v>47</v>
      </c>
      <c r="R9" s="21">
        <v>12</v>
      </c>
      <c r="S9" s="21">
        <v>0</v>
      </c>
      <c r="T9" s="21">
        <v>0</v>
      </c>
      <c r="U9" s="21">
        <v>0</v>
      </c>
      <c r="V9" s="21">
        <v>0</v>
      </c>
      <c r="W9" s="21">
        <v>12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114">
        <v>0</v>
      </c>
      <c r="AI9" s="21">
        <v>0</v>
      </c>
      <c r="AJ9" s="21">
        <v>0</v>
      </c>
    </row>
    <row r="10" spans="1:36" s="2" customFormat="1" ht="24.95" customHeight="1">
      <c r="A10" s="16" t="s">
        <v>389</v>
      </c>
      <c r="B10" s="21" t="s">
        <v>390</v>
      </c>
      <c r="C10" s="19">
        <v>41730</v>
      </c>
      <c r="D10" s="20">
        <v>3.4020984525100002</v>
      </c>
      <c r="E10" s="17" t="s">
        <v>391</v>
      </c>
      <c r="F10" s="21">
        <v>336967</v>
      </c>
      <c r="G10" s="21">
        <v>734365</v>
      </c>
      <c r="H10" s="17" t="s">
        <v>372</v>
      </c>
      <c r="I10" s="17" t="s">
        <v>372</v>
      </c>
      <c r="J10" s="17" t="s">
        <v>392</v>
      </c>
      <c r="K10" s="17" t="s">
        <v>44</v>
      </c>
      <c r="L10" s="21"/>
      <c r="M10" s="23"/>
      <c r="N10" s="23"/>
      <c r="O10" s="17" t="s">
        <v>91</v>
      </c>
      <c r="P10" s="21" t="s">
        <v>47</v>
      </c>
      <c r="Q10" s="21" t="s">
        <v>47</v>
      </c>
      <c r="R10" s="21">
        <v>60</v>
      </c>
      <c r="S10" s="21">
        <v>0</v>
      </c>
      <c r="T10" s="21">
        <v>0</v>
      </c>
      <c r="U10" s="21">
        <v>0</v>
      </c>
      <c r="V10" s="21">
        <v>0</v>
      </c>
      <c r="W10" s="21">
        <v>60</v>
      </c>
      <c r="X10" s="21">
        <v>0</v>
      </c>
      <c r="Y10" s="21">
        <v>0</v>
      </c>
      <c r="Z10" s="21">
        <v>0</v>
      </c>
      <c r="AA10" s="21">
        <v>0</v>
      </c>
      <c r="AB10" s="21">
        <v>20</v>
      </c>
      <c r="AC10" s="21">
        <v>20</v>
      </c>
      <c r="AD10" s="21">
        <v>20</v>
      </c>
      <c r="AE10" s="21">
        <v>0</v>
      </c>
      <c r="AF10" s="21">
        <v>0</v>
      </c>
      <c r="AG10" s="21">
        <v>0</v>
      </c>
      <c r="AH10" s="114">
        <v>0</v>
      </c>
      <c r="AI10" s="21">
        <v>0</v>
      </c>
      <c r="AJ10" s="46">
        <v>60</v>
      </c>
    </row>
    <row r="11" spans="1:36" s="2" customFormat="1" ht="24.95" customHeight="1">
      <c r="A11" s="16" t="s">
        <v>393</v>
      </c>
      <c r="B11" s="21" t="s">
        <v>394</v>
      </c>
      <c r="C11" s="19">
        <v>41730</v>
      </c>
      <c r="D11" s="20">
        <v>1.57127321346</v>
      </c>
      <c r="E11" s="17" t="s">
        <v>395</v>
      </c>
      <c r="F11" s="21">
        <v>347040</v>
      </c>
      <c r="G11" s="21">
        <v>732767</v>
      </c>
      <c r="H11" s="17" t="s">
        <v>372</v>
      </c>
      <c r="I11" s="17" t="s">
        <v>372</v>
      </c>
      <c r="J11" s="17" t="s">
        <v>284</v>
      </c>
      <c r="K11" s="17" t="s">
        <v>44</v>
      </c>
      <c r="L11" s="21"/>
      <c r="M11" s="23"/>
      <c r="N11" s="23"/>
      <c r="O11" s="17" t="s">
        <v>46</v>
      </c>
      <c r="P11" s="21" t="s">
        <v>47</v>
      </c>
      <c r="Q11" s="21" t="s">
        <v>47</v>
      </c>
      <c r="R11" s="21">
        <v>26</v>
      </c>
      <c r="S11" s="21">
        <v>0</v>
      </c>
      <c r="T11" s="21">
        <v>0</v>
      </c>
      <c r="U11" s="21">
        <v>0</v>
      </c>
      <c r="V11" s="21">
        <v>0</v>
      </c>
      <c r="W11" s="21">
        <v>26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114">
        <v>0</v>
      </c>
      <c r="AI11" s="21">
        <v>0</v>
      </c>
      <c r="AJ11" s="21">
        <v>0</v>
      </c>
    </row>
    <row r="12" spans="1:36" s="2" customFormat="1" ht="24.95" customHeight="1">
      <c r="A12" s="18" t="s">
        <v>396</v>
      </c>
      <c r="B12" s="28"/>
      <c r="C12" s="25">
        <v>42095</v>
      </c>
      <c r="D12" s="26">
        <v>1.52418139938</v>
      </c>
      <c r="E12" s="27" t="s">
        <v>397</v>
      </c>
      <c r="F12" s="28">
        <v>346406</v>
      </c>
      <c r="G12" s="28">
        <v>732975</v>
      </c>
      <c r="H12" s="27" t="s">
        <v>372</v>
      </c>
      <c r="I12" s="27" t="s">
        <v>372</v>
      </c>
      <c r="J12" s="27" t="s">
        <v>284</v>
      </c>
      <c r="K12" s="27" t="s">
        <v>44</v>
      </c>
      <c r="L12" s="28" t="s">
        <v>398</v>
      </c>
      <c r="M12" s="30"/>
      <c r="N12" s="30"/>
      <c r="O12" s="27" t="s">
        <v>46</v>
      </c>
      <c r="P12" s="28" t="s">
        <v>47</v>
      </c>
      <c r="Q12" s="28" t="s">
        <v>48</v>
      </c>
      <c r="R12" s="28">
        <v>60</v>
      </c>
      <c r="S12" s="28">
        <v>0</v>
      </c>
      <c r="T12" s="28">
        <v>0</v>
      </c>
      <c r="U12" s="28">
        <v>0</v>
      </c>
      <c r="V12" s="28">
        <v>18</v>
      </c>
      <c r="W12" s="28">
        <v>42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115">
        <v>0</v>
      </c>
      <c r="AI12" s="28">
        <v>0</v>
      </c>
      <c r="AJ12" s="28">
        <v>0</v>
      </c>
    </row>
    <row r="13" spans="1:36" ht="36.950000000000003" customHeight="1">
      <c r="A13" s="81"/>
      <c r="B13" s="85"/>
      <c r="C13" s="83"/>
      <c r="D13" s="84"/>
      <c r="E13" s="82"/>
      <c r="F13" s="85"/>
      <c r="G13" s="85"/>
      <c r="H13" s="82"/>
      <c r="I13" s="82"/>
      <c r="J13" s="82"/>
      <c r="K13" s="82"/>
      <c r="L13" s="85"/>
      <c r="M13" s="87"/>
      <c r="N13" s="87"/>
      <c r="O13" s="82"/>
      <c r="P13" s="85"/>
      <c r="Q13" s="85"/>
      <c r="R13" s="85">
        <f>SUBTOTAL(109,Table6[Site capacity])</f>
        <v>281</v>
      </c>
      <c r="S13" s="85">
        <f>SUBTOTAL(109,Table6[No of houses])</f>
        <v>50</v>
      </c>
      <c r="T13" s="85">
        <f>SUBTOTAL(109,Table6[No of flats])</f>
        <v>0</v>
      </c>
      <c r="U13" s="85">
        <f>SUBTOTAL(109,Table6[Plots complete in survey year 23/24])</f>
        <v>0</v>
      </c>
      <c r="V13" s="85">
        <f>SUBTOTAL(109,Table6[Total completions])</f>
        <v>18</v>
      </c>
      <c r="W13" s="85">
        <f>SUBTOTAL(109,Table6[Units to build])</f>
        <v>245</v>
      </c>
      <c r="X13" s="85">
        <f>SUBTOTAL(109,Table6[Year 23/24])</f>
        <v>0</v>
      </c>
      <c r="Y13" s="85">
        <f>SUBTOTAL(109,Table6[Year 24/25])</f>
        <v>0</v>
      </c>
      <c r="Z13" s="85">
        <f>SUBTOTAL(109,Table6[Year 25/26])</f>
        <v>0</v>
      </c>
      <c r="AA13" s="85">
        <f>SUBTOTAL(109,Table6[Year 26/27])</f>
        <v>0</v>
      </c>
      <c r="AB13" s="85">
        <f>SUBTOTAL(109,Table6[Year 27/28])</f>
        <v>20</v>
      </c>
      <c r="AC13" s="85">
        <f>SUBTOTAL(109,Table6[Year 28/29])</f>
        <v>20</v>
      </c>
      <c r="AD13" s="85">
        <f>SUBTOTAL(109,Table6[Year 29/30])</f>
        <v>20</v>
      </c>
      <c r="AE13" s="85">
        <f>SUBTOTAL(109,Table6[Year 30/31])</f>
        <v>0</v>
      </c>
      <c r="AF13" s="85">
        <f>SUBTOTAL(109,Table6[Year 31/32])</f>
        <v>0</v>
      </c>
      <c r="AG13" s="85">
        <f>SUBTOTAL(109,Table6[Year 32/33])</f>
        <v>0</v>
      </c>
      <c r="AH13" s="85">
        <f>SUBTOTAL(109,Table6[Year 33/34])</f>
        <v>0</v>
      </c>
      <c r="AI13" s="85">
        <f>SUBTOTAL(109,Table6[Later Years])</f>
        <v>0</v>
      </c>
      <c r="AJ13" s="85">
        <f>SUBTOTAL(109,Table6[Total Programmed])</f>
        <v>60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3478B-405C-453B-AABB-666819DCAC29}">
  <dimension ref="A1:AG61"/>
  <sheetViews>
    <sheetView zoomScale="85" zoomScaleNormal="85" workbookViewId="0">
      <pane xSplit="1" ySplit="3" topLeftCell="B4" activePane="bottomRight" state="frozen"/>
      <selection pane="bottomRight" activeCell="A12" sqref="A12"/>
      <selection pane="bottomLeft" activeCell="A2" sqref="A2"/>
      <selection pane="topRight" activeCell="B1" sqref="B1"/>
    </sheetView>
  </sheetViews>
  <sheetFormatPr defaultRowHeight="15" customHeight="1"/>
  <cols>
    <col min="1" max="1" width="33.7109375" customWidth="1"/>
    <col min="2" max="2" width="14.5703125" customWidth="1"/>
    <col min="3" max="3" width="20.140625" customWidth="1"/>
    <col min="4" max="4" width="17.7109375" customWidth="1"/>
    <col min="5" max="5" width="54.28515625" customWidth="1"/>
    <col min="6" max="6" width="7.5703125" customWidth="1"/>
    <col min="7" max="7" width="8.42578125" customWidth="1"/>
    <col min="8" max="8" width="12.7109375" customWidth="1"/>
    <col min="9" max="9" width="17.85546875" customWidth="1"/>
    <col min="10" max="10" width="11" customWidth="1"/>
    <col min="11" max="11" width="8.140625" customWidth="1"/>
    <col min="12" max="12" width="23.140625" customWidth="1"/>
    <col min="13" max="13" width="17.5703125" customWidth="1"/>
    <col min="14" max="14" width="13.140625" customWidth="1"/>
    <col min="15" max="15" width="11.7109375" customWidth="1"/>
    <col min="16" max="16" width="12.140625" customWidth="1"/>
    <col min="17" max="17" width="9.7109375" customWidth="1"/>
    <col min="18" max="18" width="8.85546875" customWidth="1"/>
    <col min="19" max="19" width="8.7109375" customWidth="1"/>
    <col min="20" max="20" width="8.5703125" customWidth="1"/>
    <col min="21" max="22" width="12.5703125" customWidth="1"/>
    <col min="23" max="23" width="8.140625" customWidth="1"/>
  </cols>
  <sheetData>
    <row r="1" spans="1:33" ht="18.75">
      <c r="A1" s="122" t="s">
        <v>399</v>
      </c>
      <c r="B1" s="121"/>
      <c r="C1" s="119"/>
      <c r="D1" s="120"/>
      <c r="E1" s="118"/>
      <c r="F1" s="3"/>
      <c r="G1" s="3"/>
      <c r="H1" s="1"/>
      <c r="I1" s="1"/>
      <c r="J1" s="1"/>
      <c r="K1" s="1"/>
      <c r="L1" s="3"/>
      <c r="M1" s="9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8.75">
      <c r="A2" s="122"/>
      <c r="B2" s="121"/>
      <c r="C2" s="119"/>
      <c r="D2" s="120"/>
      <c r="E2" s="118"/>
      <c r="F2" s="3"/>
      <c r="G2" s="3"/>
      <c r="H2" s="1"/>
      <c r="I2" s="1"/>
      <c r="J2" s="1"/>
      <c r="K2" s="1"/>
      <c r="L2" s="3"/>
      <c r="M2" s="9"/>
      <c r="N2" s="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s="2" customFormat="1" ht="65.45" customHeight="1">
      <c r="A3" s="37" t="s">
        <v>4</v>
      </c>
      <c r="B3" s="37" t="s">
        <v>400</v>
      </c>
      <c r="C3" s="38" t="s">
        <v>6</v>
      </c>
      <c r="D3" s="39" t="s">
        <v>7</v>
      </c>
      <c r="E3" s="37" t="s">
        <v>8</v>
      </c>
      <c r="F3" s="40" t="s">
        <v>9</v>
      </c>
      <c r="G3" s="40" t="s">
        <v>10</v>
      </c>
      <c r="H3" s="37" t="s">
        <v>11</v>
      </c>
      <c r="I3" s="37" t="s">
        <v>12</v>
      </c>
      <c r="J3" s="37" t="s">
        <v>401</v>
      </c>
      <c r="K3" s="37" t="s">
        <v>14</v>
      </c>
      <c r="L3" s="40" t="s">
        <v>15</v>
      </c>
      <c r="M3" s="41" t="s">
        <v>16</v>
      </c>
      <c r="N3" s="41" t="s">
        <v>17</v>
      </c>
      <c r="O3" s="37" t="s">
        <v>18</v>
      </c>
      <c r="P3" s="40" t="s">
        <v>19</v>
      </c>
      <c r="Q3" s="40" t="s">
        <v>20</v>
      </c>
      <c r="R3" s="40" t="s">
        <v>21</v>
      </c>
      <c r="S3" s="40" t="s">
        <v>22</v>
      </c>
      <c r="T3" s="40" t="s">
        <v>23</v>
      </c>
      <c r="U3" s="40" t="s">
        <v>24</v>
      </c>
      <c r="V3" s="40" t="s">
        <v>25</v>
      </c>
      <c r="W3" s="40" t="s">
        <v>26</v>
      </c>
    </row>
    <row r="4" spans="1:33" s="2" customFormat="1" ht="75">
      <c r="A4" s="10" t="s">
        <v>402</v>
      </c>
      <c r="B4" s="17"/>
      <c r="C4" s="19">
        <v>40276</v>
      </c>
      <c r="D4" s="20">
        <v>3.3856630000100002E-2</v>
      </c>
      <c r="E4" s="17" t="s">
        <v>403</v>
      </c>
      <c r="F4" s="21">
        <v>346151</v>
      </c>
      <c r="G4" s="21">
        <v>730939</v>
      </c>
      <c r="H4" s="17" t="s">
        <v>404</v>
      </c>
      <c r="I4" s="17" t="s">
        <v>75</v>
      </c>
      <c r="J4" s="17" t="s">
        <v>284</v>
      </c>
      <c r="K4" s="17" t="s">
        <v>44</v>
      </c>
      <c r="L4" s="21" t="s">
        <v>405</v>
      </c>
      <c r="M4" s="22">
        <v>44714</v>
      </c>
      <c r="N4" s="22">
        <v>44691</v>
      </c>
      <c r="O4" s="17" t="s">
        <v>91</v>
      </c>
      <c r="P4" s="21" t="s">
        <v>47</v>
      </c>
      <c r="Q4" s="21" t="s">
        <v>48</v>
      </c>
      <c r="R4" s="21">
        <v>1</v>
      </c>
      <c r="S4" s="21">
        <v>0</v>
      </c>
      <c r="T4" s="21">
        <v>1</v>
      </c>
      <c r="U4" s="21">
        <v>0</v>
      </c>
      <c r="V4" s="21">
        <v>0</v>
      </c>
      <c r="W4" s="21">
        <v>1</v>
      </c>
    </row>
    <row r="5" spans="1:33" s="2" customFormat="1" ht="45">
      <c r="A5" s="10" t="s">
        <v>406</v>
      </c>
      <c r="B5" s="17"/>
      <c r="C5" s="19">
        <v>42712</v>
      </c>
      <c r="D5" s="20">
        <v>0.18299320938899999</v>
      </c>
      <c r="E5" s="17" t="s">
        <v>407</v>
      </c>
      <c r="F5" s="21">
        <v>344419</v>
      </c>
      <c r="G5" s="21">
        <v>731195</v>
      </c>
      <c r="H5" s="17" t="s">
        <v>404</v>
      </c>
      <c r="I5" s="17" t="s">
        <v>75</v>
      </c>
      <c r="J5" s="17" t="s">
        <v>284</v>
      </c>
      <c r="K5" s="17" t="s">
        <v>44</v>
      </c>
      <c r="L5" s="21" t="s">
        <v>408</v>
      </c>
      <c r="M5" s="22">
        <v>44889</v>
      </c>
      <c r="N5" s="23"/>
      <c r="O5" s="17" t="s">
        <v>91</v>
      </c>
      <c r="P5" s="21" t="s">
        <v>47</v>
      </c>
      <c r="Q5" s="21" t="s">
        <v>48</v>
      </c>
      <c r="R5" s="21">
        <v>1</v>
      </c>
      <c r="S5" s="21">
        <v>1</v>
      </c>
      <c r="T5" s="21">
        <v>0</v>
      </c>
      <c r="U5" s="21">
        <v>0</v>
      </c>
      <c r="V5" s="21">
        <v>0</v>
      </c>
      <c r="W5" s="21">
        <v>0</v>
      </c>
    </row>
    <row r="6" spans="1:33" s="2" customFormat="1" ht="30">
      <c r="A6" s="10" t="s">
        <v>409</v>
      </c>
      <c r="B6" s="17"/>
      <c r="C6" s="19">
        <v>42879</v>
      </c>
      <c r="D6" s="20">
        <v>4.0015906048699999E-2</v>
      </c>
      <c r="E6" s="17" t="s">
        <v>410</v>
      </c>
      <c r="F6" s="21">
        <v>336991</v>
      </c>
      <c r="G6" s="21">
        <v>730301</v>
      </c>
      <c r="H6" s="17" t="s">
        <v>404</v>
      </c>
      <c r="I6" s="17" t="s">
        <v>75</v>
      </c>
      <c r="J6" s="17" t="s">
        <v>284</v>
      </c>
      <c r="K6" s="17" t="s">
        <v>44</v>
      </c>
      <c r="L6" s="21" t="s">
        <v>411</v>
      </c>
      <c r="M6" s="22">
        <v>44427</v>
      </c>
      <c r="N6" s="23"/>
      <c r="O6" s="17" t="s">
        <v>91</v>
      </c>
      <c r="P6" s="21" t="s">
        <v>47</v>
      </c>
      <c r="Q6" s="21" t="s">
        <v>48</v>
      </c>
      <c r="R6" s="21">
        <v>1</v>
      </c>
      <c r="S6" s="21">
        <v>1</v>
      </c>
      <c r="T6" s="21">
        <v>0</v>
      </c>
      <c r="U6" s="21">
        <v>0</v>
      </c>
      <c r="V6" s="21">
        <v>0</v>
      </c>
      <c r="W6" s="21">
        <v>1</v>
      </c>
    </row>
    <row r="7" spans="1:33" s="2" customFormat="1" ht="30">
      <c r="A7" s="10" t="s">
        <v>412</v>
      </c>
      <c r="B7" s="17"/>
      <c r="C7" s="19">
        <v>42887</v>
      </c>
      <c r="D7" s="20">
        <v>0.15267501438799999</v>
      </c>
      <c r="E7" s="17" t="s">
        <v>413</v>
      </c>
      <c r="F7" s="21">
        <v>338201</v>
      </c>
      <c r="G7" s="21">
        <v>731821</v>
      </c>
      <c r="H7" s="17" t="s">
        <v>404</v>
      </c>
      <c r="I7" s="17" t="s">
        <v>75</v>
      </c>
      <c r="J7" s="17" t="s">
        <v>284</v>
      </c>
      <c r="K7" s="17" t="s">
        <v>44</v>
      </c>
      <c r="L7" s="21" t="s">
        <v>414</v>
      </c>
      <c r="M7" s="22">
        <v>44630</v>
      </c>
      <c r="N7" s="23"/>
      <c r="O7" s="17" t="s">
        <v>91</v>
      </c>
      <c r="P7" s="21" t="s">
        <v>47</v>
      </c>
      <c r="Q7" s="21" t="s">
        <v>48</v>
      </c>
      <c r="R7" s="21">
        <v>1</v>
      </c>
      <c r="S7" s="21">
        <v>1</v>
      </c>
      <c r="T7" s="21">
        <v>0</v>
      </c>
      <c r="U7" s="21">
        <v>0</v>
      </c>
      <c r="V7" s="21">
        <v>0</v>
      </c>
      <c r="W7" s="21">
        <v>1</v>
      </c>
    </row>
    <row r="8" spans="1:33" s="2" customFormat="1" ht="30">
      <c r="A8" s="10" t="s">
        <v>415</v>
      </c>
      <c r="B8" s="17"/>
      <c r="C8" s="19">
        <v>43185</v>
      </c>
      <c r="D8" s="20">
        <v>0.18636985476000001</v>
      </c>
      <c r="E8" s="17" t="s">
        <v>416</v>
      </c>
      <c r="F8" s="21">
        <v>348337</v>
      </c>
      <c r="G8" s="21">
        <v>733354</v>
      </c>
      <c r="H8" s="17" t="s">
        <v>404</v>
      </c>
      <c r="I8" s="17" t="s">
        <v>75</v>
      </c>
      <c r="J8" s="17" t="s">
        <v>284</v>
      </c>
      <c r="K8" s="17" t="s">
        <v>44</v>
      </c>
      <c r="L8" s="21" t="s">
        <v>417</v>
      </c>
      <c r="M8" s="22">
        <v>44323</v>
      </c>
      <c r="N8" s="23"/>
      <c r="O8" s="17" t="s">
        <v>91</v>
      </c>
      <c r="P8" s="21" t="s">
        <v>47</v>
      </c>
      <c r="Q8" s="21" t="s">
        <v>48</v>
      </c>
      <c r="R8" s="21">
        <v>1</v>
      </c>
      <c r="S8" s="21">
        <v>1</v>
      </c>
      <c r="T8" s="21">
        <v>0</v>
      </c>
      <c r="U8" s="21">
        <v>0</v>
      </c>
      <c r="V8" s="21">
        <v>0</v>
      </c>
      <c r="W8" s="21">
        <v>1</v>
      </c>
    </row>
    <row r="9" spans="1:33" s="2" customFormat="1" ht="30">
      <c r="A9" s="10" t="s">
        <v>418</v>
      </c>
      <c r="B9" s="17"/>
      <c r="C9" s="19">
        <v>43861</v>
      </c>
      <c r="D9" s="20">
        <v>5.1985297933200003E-2</v>
      </c>
      <c r="E9" s="17" t="s">
        <v>419</v>
      </c>
      <c r="F9" s="21">
        <v>338252</v>
      </c>
      <c r="G9" s="21">
        <v>730106</v>
      </c>
      <c r="H9" s="17" t="s">
        <v>404</v>
      </c>
      <c r="I9" s="17" t="s">
        <v>75</v>
      </c>
      <c r="J9" s="17" t="s">
        <v>284</v>
      </c>
      <c r="K9" s="17" t="s">
        <v>44</v>
      </c>
      <c r="L9" s="21" t="s">
        <v>420</v>
      </c>
      <c r="M9" s="22">
        <v>45198</v>
      </c>
      <c r="N9" s="23"/>
      <c r="O9" s="17" t="s">
        <v>91</v>
      </c>
      <c r="P9" s="21" t="s">
        <v>47</v>
      </c>
      <c r="Q9" s="21" t="s">
        <v>48</v>
      </c>
      <c r="R9" s="21">
        <v>1</v>
      </c>
      <c r="S9" s="21">
        <v>1</v>
      </c>
      <c r="T9" s="21">
        <v>0</v>
      </c>
      <c r="U9" s="21">
        <v>0</v>
      </c>
      <c r="V9" s="21">
        <v>0</v>
      </c>
      <c r="W9" s="21">
        <v>1</v>
      </c>
    </row>
    <row r="10" spans="1:33" s="2" customFormat="1" ht="30">
      <c r="A10" s="10" t="s">
        <v>421</v>
      </c>
      <c r="B10" s="17"/>
      <c r="C10" s="19">
        <v>44043</v>
      </c>
      <c r="D10" s="20">
        <v>2.5906447765999999E-2</v>
      </c>
      <c r="E10" s="17" t="s">
        <v>422</v>
      </c>
      <c r="F10" s="21">
        <v>338543</v>
      </c>
      <c r="G10" s="21">
        <v>734031</v>
      </c>
      <c r="H10" s="17" t="s">
        <v>404</v>
      </c>
      <c r="I10" s="17" t="s">
        <v>75</v>
      </c>
      <c r="J10" s="17" t="s">
        <v>284</v>
      </c>
      <c r="K10" s="17" t="s">
        <v>44</v>
      </c>
      <c r="L10" s="21" t="s">
        <v>423</v>
      </c>
      <c r="M10" s="22">
        <v>45198</v>
      </c>
      <c r="N10" s="23"/>
      <c r="O10" s="17" t="s">
        <v>91</v>
      </c>
      <c r="P10" s="21" t="s">
        <v>47</v>
      </c>
      <c r="Q10" s="21" t="s">
        <v>48</v>
      </c>
      <c r="R10" s="21">
        <v>1</v>
      </c>
      <c r="S10" s="21">
        <v>1</v>
      </c>
      <c r="T10" s="21">
        <v>0</v>
      </c>
      <c r="U10" s="21">
        <v>0</v>
      </c>
      <c r="V10" s="21">
        <v>0</v>
      </c>
      <c r="W10" s="21">
        <v>1</v>
      </c>
    </row>
    <row r="11" spans="1:33" s="2" customFormat="1" ht="30">
      <c r="A11" s="10" t="s">
        <v>424</v>
      </c>
      <c r="B11" s="17"/>
      <c r="C11" s="19">
        <v>44078</v>
      </c>
      <c r="D11" s="20">
        <v>4.9832625690500003E-2</v>
      </c>
      <c r="E11" s="17" t="s">
        <v>425</v>
      </c>
      <c r="F11" s="21">
        <v>339508</v>
      </c>
      <c r="G11" s="21">
        <v>731114</v>
      </c>
      <c r="H11" s="17" t="s">
        <v>404</v>
      </c>
      <c r="I11" s="17" t="s">
        <v>75</v>
      </c>
      <c r="J11" s="17" t="s">
        <v>284</v>
      </c>
      <c r="K11" s="17" t="s">
        <v>44</v>
      </c>
      <c r="L11" s="21" t="s">
        <v>426</v>
      </c>
      <c r="M11" s="22">
        <v>45166</v>
      </c>
      <c r="N11" s="23"/>
      <c r="O11" s="17" t="s">
        <v>91</v>
      </c>
      <c r="P11" s="21" t="s">
        <v>47</v>
      </c>
      <c r="Q11" s="21" t="s">
        <v>48</v>
      </c>
      <c r="R11" s="21">
        <v>1</v>
      </c>
      <c r="S11" s="21">
        <v>1</v>
      </c>
      <c r="T11" s="21">
        <v>0</v>
      </c>
      <c r="U11" s="21">
        <v>0</v>
      </c>
      <c r="V11" s="21">
        <v>0</v>
      </c>
      <c r="W11" s="21">
        <v>1</v>
      </c>
    </row>
    <row r="12" spans="1:33" s="2" customFormat="1" ht="30.6" customHeight="1">
      <c r="A12" s="10" t="s">
        <v>427</v>
      </c>
      <c r="B12" s="17"/>
      <c r="C12" s="19">
        <v>44106</v>
      </c>
      <c r="D12" s="20">
        <v>0.13039115152299999</v>
      </c>
      <c r="E12" s="17" t="s">
        <v>428</v>
      </c>
      <c r="F12" s="21">
        <v>344782</v>
      </c>
      <c r="G12" s="21">
        <v>731354</v>
      </c>
      <c r="H12" s="17" t="s">
        <v>404</v>
      </c>
      <c r="I12" s="17" t="s">
        <v>75</v>
      </c>
      <c r="J12" s="17" t="s">
        <v>284</v>
      </c>
      <c r="K12" s="17" t="s">
        <v>44</v>
      </c>
      <c r="L12" s="21" t="s">
        <v>429</v>
      </c>
      <c r="M12" s="22">
        <v>45324</v>
      </c>
      <c r="N12" s="23"/>
      <c r="O12" s="17" t="s">
        <v>91</v>
      </c>
      <c r="P12" s="21" t="s">
        <v>47</v>
      </c>
      <c r="Q12" s="21" t="s">
        <v>48</v>
      </c>
      <c r="R12" s="21">
        <v>1</v>
      </c>
      <c r="S12" s="21">
        <v>1</v>
      </c>
      <c r="T12" s="21">
        <v>0</v>
      </c>
      <c r="U12" s="21">
        <v>0</v>
      </c>
      <c r="V12" s="21">
        <v>0</v>
      </c>
      <c r="W12" s="21">
        <v>1</v>
      </c>
    </row>
    <row r="13" spans="1:33" s="2" customFormat="1" ht="30">
      <c r="A13" s="10" t="s">
        <v>430</v>
      </c>
      <c r="B13" s="17"/>
      <c r="C13" s="19">
        <v>44141</v>
      </c>
      <c r="D13" s="20">
        <v>1.28917955029E-2</v>
      </c>
      <c r="E13" s="17" t="s">
        <v>431</v>
      </c>
      <c r="F13" s="21">
        <v>346017</v>
      </c>
      <c r="G13" s="21">
        <v>730834</v>
      </c>
      <c r="H13" s="17" t="s">
        <v>404</v>
      </c>
      <c r="I13" s="17" t="s">
        <v>75</v>
      </c>
      <c r="J13" s="17" t="s">
        <v>284</v>
      </c>
      <c r="K13" s="17" t="s">
        <v>44</v>
      </c>
      <c r="L13" s="21" t="s">
        <v>432</v>
      </c>
      <c r="M13" s="22">
        <v>44883</v>
      </c>
      <c r="N13" s="23"/>
      <c r="O13" s="17" t="s">
        <v>91</v>
      </c>
      <c r="P13" s="21" t="s">
        <v>47</v>
      </c>
      <c r="Q13" s="21" t="s">
        <v>48</v>
      </c>
      <c r="R13" s="21">
        <v>2</v>
      </c>
      <c r="S13" s="21">
        <v>0</v>
      </c>
      <c r="T13" s="21">
        <v>2</v>
      </c>
      <c r="U13" s="21">
        <v>0</v>
      </c>
      <c r="V13" s="21">
        <v>0</v>
      </c>
      <c r="W13" s="21">
        <v>2</v>
      </c>
    </row>
    <row r="14" spans="1:33" s="2" customFormat="1">
      <c r="A14" s="10" t="s">
        <v>433</v>
      </c>
      <c r="B14" s="17"/>
      <c r="C14" s="19">
        <v>44328</v>
      </c>
      <c r="D14" s="20">
        <v>0.13032239801500001</v>
      </c>
      <c r="E14" s="17" t="s">
        <v>434</v>
      </c>
      <c r="F14" s="21">
        <v>338540</v>
      </c>
      <c r="G14" s="21">
        <v>733383</v>
      </c>
      <c r="H14" s="17" t="s">
        <v>404</v>
      </c>
      <c r="I14" s="17" t="s">
        <v>75</v>
      </c>
      <c r="J14" s="17" t="s">
        <v>284</v>
      </c>
      <c r="K14" s="17" t="s">
        <v>44</v>
      </c>
      <c r="L14" s="21" t="s">
        <v>435</v>
      </c>
      <c r="M14" s="22">
        <v>44328</v>
      </c>
      <c r="N14" s="23"/>
      <c r="O14" s="17" t="s">
        <v>91</v>
      </c>
      <c r="P14" s="21" t="s">
        <v>47</v>
      </c>
      <c r="Q14" s="21" t="s">
        <v>48</v>
      </c>
      <c r="R14" s="21">
        <v>1</v>
      </c>
      <c r="S14" s="21">
        <v>1</v>
      </c>
      <c r="T14" s="21">
        <v>0</v>
      </c>
      <c r="U14" s="21">
        <v>0</v>
      </c>
      <c r="V14" s="21">
        <v>0</v>
      </c>
      <c r="W14" s="21">
        <v>1</v>
      </c>
    </row>
    <row r="15" spans="1:33" s="2" customFormat="1">
      <c r="A15" s="10" t="s">
        <v>436</v>
      </c>
      <c r="B15" s="17"/>
      <c r="C15" s="19">
        <v>44378</v>
      </c>
      <c r="D15" s="20">
        <v>2.269143191E-2</v>
      </c>
      <c r="E15" s="17" t="s">
        <v>437</v>
      </c>
      <c r="F15" s="21">
        <v>339325</v>
      </c>
      <c r="G15" s="21">
        <v>729829</v>
      </c>
      <c r="H15" s="17" t="s">
        <v>404</v>
      </c>
      <c r="I15" s="17" t="s">
        <v>75</v>
      </c>
      <c r="J15" s="17" t="s">
        <v>284</v>
      </c>
      <c r="K15" s="17" t="s">
        <v>44</v>
      </c>
      <c r="L15" s="21" t="s">
        <v>438</v>
      </c>
      <c r="M15" s="22">
        <v>44393</v>
      </c>
      <c r="N15" s="23"/>
      <c r="O15" s="17" t="s">
        <v>91</v>
      </c>
      <c r="P15" s="21" t="s">
        <v>47</v>
      </c>
      <c r="Q15" s="21" t="s">
        <v>48</v>
      </c>
      <c r="R15" s="21">
        <v>2</v>
      </c>
      <c r="S15" s="21">
        <v>0</v>
      </c>
      <c r="T15" s="21">
        <v>2</v>
      </c>
      <c r="U15" s="21">
        <v>0</v>
      </c>
      <c r="V15" s="21">
        <v>0</v>
      </c>
      <c r="W15" s="21">
        <v>2</v>
      </c>
    </row>
    <row r="16" spans="1:33" s="2" customFormat="1" ht="30">
      <c r="A16" s="10" t="s">
        <v>439</v>
      </c>
      <c r="B16" s="17"/>
      <c r="C16" s="19">
        <v>44409</v>
      </c>
      <c r="D16" s="20">
        <v>7.2434696385799996E-2</v>
      </c>
      <c r="E16" s="17" t="s">
        <v>440</v>
      </c>
      <c r="F16" s="21">
        <v>338778</v>
      </c>
      <c r="G16" s="21">
        <v>733449</v>
      </c>
      <c r="H16" s="17" t="s">
        <v>404</v>
      </c>
      <c r="I16" s="17" t="s">
        <v>75</v>
      </c>
      <c r="J16" s="17" t="s">
        <v>284</v>
      </c>
      <c r="K16" s="17" t="s">
        <v>44</v>
      </c>
      <c r="L16" s="21" t="s">
        <v>441</v>
      </c>
      <c r="M16" s="22">
        <v>44965</v>
      </c>
      <c r="N16" s="23"/>
      <c r="O16" s="17" t="s">
        <v>91</v>
      </c>
      <c r="P16" s="21" t="s">
        <v>47</v>
      </c>
      <c r="Q16" s="21" t="s">
        <v>48</v>
      </c>
      <c r="R16" s="21">
        <v>1</v>
      </c>
      <c r="S16" s="21">
        <v>1</v>
      </c>
      <c r="T16" s="21">
        <v>0</v>
      </c>
      <c r="U16" s="21">
        <v>0</v>
      </c>
      <c r="V16" s="21">
        <v>0</v>
      </c>
      <c r="W16" s="21">
        <v>1</v>
      </c>
    </row>
    <row r="17" spans="1:23" s="2" customFormat="1">
      <c r="A17" s="10" t="s">
        <v>442</v>
      </c>
      <c r="B17" s="17"/>
      <c r="C17" s="19">
        <v>44470</v>
      </c>
      <c r="D17" s="20">
        <v>2.1457521278500001E-2</v>
      </c>
      <c r="E17" s="17" t="s">
        <v>443</v>
      </c>
      <c r="F17" s="21">
        <v>339958</v>
      </c>
      <c r="G17" s="21">
        <v>731642</v>
      </c>
      <c r="H17" s="17" t="s">
        <v>404</v>
      </c>
      <c r="I17" s="17" t="s">
        <v>75</v>
      </c>
      <c r="J17" s="17" t="s">
        <v>284</v>
      </c>
      <c r="K17" s="17" t="s">
        <v>44</v>
      </c>
      <c r="L17" s="21" t="s">
        <v>444</v>
      </c>
      <c r="M17" s="22">
        <v>44490</v>
      </c>
      <c r="N17" s="23"/>
      <c r="O17" s="17" t="s">
        <v>91</v>
      </c>
      <c r="P17" s="21" t="s">
        <v>47</v>
      </c>
      <c r="Q17" s="21" t="s">
        <v>48</v>
      </c>
      <c r="R17" s="21">
        <v>1</v>
      </c>
      <c r="S17" s="21">
        <v>1</v>
      </c>
      <c r="T17" s="21">
        <v>0</v>
      </c>
      <c r="U17" s="21">
        <v>0</v>
      </c>
      <c r="V17" s="21">
        <v>0</v>
      </c>
      <c r="W17" s="21">
        <v>1</v>
      </c>
    </row>
    <row r="18" spans="1:23" s="2" customFormat="1">
      <c r="A18" s="10" t="s">
        <v>445</v>
      </c>
      <c r="B18" s="17"/>
      <c r="C18" s="19">
        <v>44429</v>
      </c>
      <c r="D18" s="20">
        <v>1.03312935394E-2</v>
      </c>
      <c r="E18" s="17" t="s">
        <v>446</v>
      </c>
      <c r="F18" s="21">
        <v>340245</v>
      </c>
      <c r="G18" s="21">
        <v>730375</v>
      </c>
      <c r="H18" s="17" t="s">
        <v>404</v>
      </c>
      <c r="I18" s="17" t="s">
        <v>75</v>
      </c>
      <c r="J18" s="17" t="s">
        <v>284</v>
      </c>
      <c r="K18" s="17" t="s">
        <v>44</v>
      </c>
      <c r="L18" s="21" t="s">
        <v>447</v>
      </c>
      <c r="M18" s="22">
        <v>44435</v>
      </c>
      <c r="N18" s="23"/>
      <c r="O18" s="17" t="s">
        <v>91</v>
      </c>
      <c r="P18" s="21" t="s">
        <v>47</v>
      </c>
      <c r="Q18" s="21" t="s">
        <v>48</v>
      </c>
      <c r="R18" s="21">
        <v>1</v>
      </c>
      <c r="S18" s="21">
        <v>0</v>
      </c>
      <c r="T18" s="21">
        <v>1</v>
      </c>
      <c r="U18" s="21">
        <v>0</v>
      </c>
      <c r="V18" s="21">
        <v>0</v>
      </c>
      <c r="W18" s="21">
        <v>4</v>
      </c>
    </row>
    <row r="19" spans="1:23" s="2" customFormat="1">
      <c r="A19" s="10" t="s">
        <v>448</v>
      </c>
      <c r="B19" s="17"/>
      <c r="C19" s="19">
        <v>44409</v>
      </c>
      <c r="D19" s="20">
        <v>0.114643941327</v>
      </c>
      <c r="E19" s="17" t="s">
        <v>449</v>
      </c>
      <c r="F19" s="21">
        <v>345677</v>
      </c>
      <c r="G19" s="21">
        <v>731472</v>
      </c>
      <c r="H19" s="17" t="s">
        <v>404</v>
      </c>
      <c r="I19" s="17" t="s">
        <v>75</v>
      </c>
      <c r="J19" s="17" t="s">
        <v>284</v>
      </c>
      <c r="K19" s="17" t="s">
        <v>44</v>
      </c>
      <c r="L19" s="21" t="s">
        <v>450</v>
      </c>
      <c r="M19" s="22">
        <v>44428</v>
      </c>
      <c r="N19" s="23"/>
      <c r="O19" s="17" t="s">
        <v>91</v>
      </c>
      <c r="P19" s="21" t="s">
        <v>47</v>
      </c>
      <c r="Q19" s="21" t="s">
        <v>48</v>
      </c>
      <c r="R19" s="21">
        <v>1</v>
      </c>
      <c r="S19" s="21">
        <v>1</v>
      </c>
      <c r="T19" s="21">
        <v>0</v>
      </c>
      <c r="U19" s="21">
        <v>0</v>
      </c>
      <c r="V19" s="21">
        <v>0</v>
      </c>
      <c r="W19" s="21">
        <v>1</v>
      </c>
    </row>
    <row r="20" spans="1:23" s="2" customFormat="1">
      <c r="A20" s="10" t="s">
        <v>451</v>
      </c>
      <c r="B20" s="17"/>
      <c r="C20" s="19">
        <v>44409</v>
      </c>
      <c r="D20" s="20">
        <v>5.61254110854E-2</v>
      </c>
      <c r="E20" s="17" t="s">
        <v>452</v>
      </c>
      <c r="F20" s="21">
        <v>339134</v>
      </c>
      <c r="G20" s="21">
        <v>733842</v>
      </c>
      <c r="H20" s="17" t="s">
        <v>404</v>
      </c>
      <c r="I20" s="17" t="s">
        <v>75</v>
      </c>
      <c r="J20" s="17" t="s">
        <v>284</v>
      </c>
      <c r="K20" s="17" t="s">
        <v>44</v>
      </c>
      <c r="L20" s="21" t="s">
        <v>453</v>
      </c>
      <c r="M20" s="22">
        <v>44425</v>
      </c>
      <c r="N20" s="23"/>
      <c r="O20" s="17" t="s">
        <v>91</v>
      </c>
      <c r="P20" s="21" t="s">
        <v>47</v>
      </c>
      <c r="Q20" s="21" t="s">
        <v>48</v>
      </c>
      <c r="R20" s="21">
        <v>1</v>
      </c>
      <c r="S20" s="21">
        <v>1</v>
      </c>
      <c r="T20" s="21">
        <v>0</v>
      </c>
      <c r="U20" s="21">
        <v>0</v>
      </c>
      <c r="V20" s="21">
        <v>0</v>
      </c>
      <c r="W20" s="21">
        <v>1</v>
      </c>
    </row>
    <row r="21" spans="1:23" s="2" customFormat="1">
      <c r="A21" s="10" t="s">
        <v>454</v>
      </c>
      <c r="B21" s="17"/>
      <c r="C21" s="19">
        <v>44636</v>
      </c>
      <c r="D21" s="20">
        <v>4.1527113071000002E-2</v>
      </c>
      <c r="E21" s="17" t="s">
        <v>455</v>
      </c>
      <c r="F21" s="21">
        <v>346229</v>
      </c>
      <c r="G21" s="21">
        <v>731308</v>
      </c>
      <c r="H21" s="17" t="s">
        <v>404</v>
      </c>
      <c r="I21" s="17" t="s">
        <v>75</v>
      </c>
      <c r="J21" s="17" t="s">
        <v>284</v>
      </c>
      <c r="K21" s="17" t="s">
        <v>44</v>
      </c>
      <c r="L21" s="21" t="s">
        <v>456</v>
      </c>
      <c r="M21" s="22">
        <v>44636</v>
      </c>
      <c r="N21" s="23"/>
      <c r="O21" s="17" t="s">
        <v>91</v>
      </c>
      <c r="P21" s="21" t="s">
        <v>47</v>
      </c>
      <c r="Q21" s="21" t="s">
        <v>48</v>
      </c>
      <c r="R21" s="21">
        <v>1</v>
      </c>
      <c r="S21" s="21">
        <v>1</v>
      </c>
      <c r="T21" s="21">
        <v>0</v>
      </c>
      <c r="U21" s="21">
        <v>0</v>
      </c>
      <c r="V21" s="21">
        <v>0</v>
      </c>
      <c r="W21" s="21">
        <v>1</v>
      </c>
    </row>
    <row r="22" spans="1:23" s="2" customFormat="1">
      <c r="A22" s="10" t="s">
        <v>457</v>
      </c>
      <c r="B22" s="17"/>
      <c r="C22" s="19">
        <v>44875</v>
      </c>
      <c r="D22" s="20">
        <v>0.17793502999800001</v>
      </c>
      <c r="E22" s="17" t="s">
        <v>458</v>
      </c>
      <c r="F22" s="21">
        <v>346894</v>
      </c>
      <c r="G22" s="21">
        <v>731323</v>
      </c>
      <c r="H22" s="17" t="s">
        <v>404</v>
      </c>
      <c r="I22" s="17" t="s">
        <v>75</v>
      </c>
      <c r="J22" s="17" t="s">
        <v>284</v>
      </c>
      <c r="K22" s="17" t="s">
        <v>44</v>
      </c>
      <c r="L22" s="21" t="s">
        <v>459</v>
      </c>
      <c r="M22" s="22">
        <v>44875</v>
      </c>
      <c r="N22" s="23"/>
      <c r="O22" s="17" t="s">
        <v>91</v>
      </c>
      <c r="P22" s="21" t="s">
        <v>47</v>
      </c>
      <c r="Q22" s="21" t="s">
        <v>48</v>
      </c>
      <c r="R22" s="21">
        <v>1</v>
      </c>
      <c r="S22" s="21">
        <v>1</v>
      </c>
      <c r="T22" s="21">
        <v>0</v>
      </c>
      <c r="U22" s="21">
        <v>0</v>
      </c>
      <c r="V22" s="21">
        <v>0</v>
      </c>
      <c r="W22" s="21">
        <v>1</v>
      </c>
    </row>
    <row r="23" spans="1:23" s="2" customFormat="1">
      <c r="A23" s="10" t="s">
        <v>460</v>
      </c>
      <c r="B23" s="17"/>
      <c r="C23" s="19">
        <v>44888</v>
      </c>
      <c r="D23" s="20">
        <v>0.103842418191</v>
      </c>
      <c r="E23" s="17" t="s">
        <v>461</v>
      </c>
      <c r="F23" s="21">
        <v>346450</v>
      </c>
      <c r="G23" s="21">
        <v>732090</v>
      </c>
      <c r="H23" s="17" t="s">
        <v>404</v>
      </c>
      <c r="I23" s="17" t="s">
        <v>75</v>
      </c>
      <c r="J23" s="17" t="s">
        <v>284</v>
      </c>
      <c r="K23" s="17" t="s">
        <v>44</v>
      </c>
      <c r="L23" s="21" t="s">
        <v>462</v>
      </c>
      <c r="M23" s="22">
        <v>44888</v>
      </c>
      <c r="N23" s="23"/>
      <c r="O23" s="17" t="s">
        <v>91</v>
      </c>
      <c r="P23" s="21" t="s">
        <v>47</v>
      </c>
      <c r="Q23" s="21" t="s">
        <v>48</v>
      </c>
      <c r="R23" s="21">
        <v>1</v>
      </c>
      <c r="S23" s="21">
        <v>1</v>
      </c>
      <c r="T23" s="21">
        <v>0</v>
      </c>
      <c r="U23" s="21">
        <v>0</v>
      </c>
      <c r="V23" s="21">
        <v>0</v>
      </c>
      <c r="W23" s="21">
        <v>0</v>
      </c>
    </row>
    <row r="24" spans="1:23" s="2" customFormat="1">
      <c r="A24" s="10" t="s">
        <v>463</v>
      </c>
      <c r="B24" s="17"/>
      <c r="C24" s="19">
        <v>44890</v>
      </c>
      <c r="D24" s="20">
        <v>3.0119966076799998E-2</v>
      </c>
      <c r="E24" s="17" t="s">
        <v>464</v>
      </c>
      <c r="F24" s="21">
        <v>338288</v>
      </c>
      <c r="G24" s="21">
        <v>733486</v>
      </c>
      <c r="H24" s="17" t="s">
        <v>404</v>
      </c>
      <c r="I24" s="17" t="s">
        <v>75</v>
      </c>
      <c r="J24" s="17" t="s">
        <v>284</v>
      </c>
      <c r="K24" s="17" t="s">
        <v>44</v>
      </c>
      <c r="L24" s="21" t="s">
        <v>465</v>
      </c>
      <c r="M24" s="22">
        <v>44890</v>
      </c>
      <c r="N24" s="23"/>
      <c r="O24" s="17" t="s">
        <v>91</v>
      </c>
      <c r="P24" s="21" t="s">
        <v>47</v>
      </c>
      <c r="Q24" s="21" t="s">
        <v>48</v>
      </c>
      <c r="R24" s="21">
        <v>1</v>
      </c>
      <c r="S24" s="21">
        <v>1</v>
      </c>
      <c r="T24" s="21">
        <v>0</v>
      </c>
      <c r="U24" s="21">
        <v>0</v>
      </c>
      <c r="V24" s="21">
        <v>0</v>
      </c>
      <c r="W24" s="21">
        <v>1</v>
      </c>
    </row>
    <row r="25" spans="1:23" s="2" customFormat="1">
      <c r="A25" s="10" t="s">
        <v>466</v>
      </c>
      <c r="B25" s="17"/>
      <c r="C25" s="19">
        <v>45016</v>
      </c>
      <c r="D25" s="20">
        <v>0.28447622943099998</v>
      </c>
      <c r="E25" s="17" t="s">
        <v>467</v>
      </c>
      <c r="F25" s="21">
        <v>333577</v>
      </c>
      <c r="G25" s="21">
        <v>732048</v>
      </c>
      <c r="H25" s="17" t="s">
        <v>404</v>
      </c>
      <c r="I25" s="17" t="s">
        <v>75</v>
      </c>
      <c r="J25" s="17" t="s">
        <v>284</v>
      </c>
      <c r="K25" s="17" t="s">
        <v>44</v>
      </c>
      <c r="L25" s="21" t="s">
        <v>468</v>
      </c>
      <c r="M25" s="22">
        <v>45016</v>
      </c>
      <c r="N25" s="23"/>
      <c r="O25" s="17" t="s">
        <v>46</v>
      </c>
      <c r="P25" s="21" t="s">
        <v>47</v>
      </c>
      <c r="Q25" s="21" t="s">
        <v>48</v>
      </c>
      <c r="R25" s="21">
        <v>1</v>
      </c>
      <c r="S25" s="21">
        <v>1</v>
      </c>
      <c r="T25" s="21">
        <v>0</v>
      </c>
      <c r="U25" s="21">
        <v>0</v>
      </c>
      <c r="V25" s="21">
        <v>0</v>
      </c>
      <c r="W25" s="21">
        <v>1</v>
      </c>
    </row>
    <row r="26" spans="1:23" s="2" customFormat="1">
      <c r="A26" s="10" t="s">
        <v>469</v>
      </c>
      <c r="B26" s="17"/>
      <c r="C26" s="19">
        <v>45064</v>
      </c>
      <c r="D26" s="20">
        <v>3.3732719998200003E-2</v>
      </c>
      <c r="E26" s="17" t="s">
        <v>470</v>
      </c>
      <c r="F26" s="21">
        <v>339440</v>
      </c>
      <c r="G26" s="21">
        <v>730204</v>
      </c>
      <c r="H26" s="17" t="s">
        <v>404</v>
      </c>
      <c r="I26" s="17" t="s">
        <v>75</v>
      </c>
      <c r="J26" s="17" t="s">
        <v>284</v>
      </c>
      <c r="K26" s="17" t="s">
        <v>44</v>
      </c>
      <c r="L26" s="21" t="s">
        <v>471</v>
      </c>
      <c r="M26" s="22">
        <v>45064</v>
      </c>
      <c r="N26" s="23"/>
      <c r="O26" s="17" t="s">
        <v>91</v>
      </c>
      <c r="P26" s="21" t="s">
        <v>47</v>
      </c>
      <c r="Q26" s="21" t="s">
        <v>48</v>
      </c>
      <c r="R26" s="21">
        <v>2</v>
      </c>
      <c r="S26" s="21">
        <v>0</v>
      </c>
      <c r="T26" s="21">
        <v>2</v>
      </c>
      <c r="U26" s="21">
        <v>0</v>
      </c>
      <c r="V26" s="21">
        <v>0</v>
      </c>
      <c r="W26" s="21">
        <v>2</v>
      </c>
    </row>
    <row r="27" spans="1:23" s="2" customFormat="1">
      <c r="A27" s="10" t="s">
        <v>472</v>
      </c>
      <c r="B27" s="17"/>
      <c r="C27" s="19">
        <v>45065</v>
      </c>
      <c r="D27" s="20">
        <v>0.11554234401000001</v>
      </c>
      <c r="E27" s="17" t="s">
        <v>473</v>
      </c>
      <c r="F27" s="21">
        <v>342298</v>
      </c>
      <c r="G27" s="21">
        <v>731118</v>
      </c>
      <c r="H27" s="17" t="s">
        <v>404</v>
      </c>
      <c r="I27" s="17" t="s">
        <v>75</v>
      </c>
      <c r="J27" s="17" t="s">
        <v>284</v>
      </c>
      <c r="K27" s="17" t="s">
        <v>44</v>
      </c>
      <c r="L27" s="21" t="s">
        <v>474</v>
      </c>
      <c r="M27" s="22">
        <v>45065</v>
      </c>
      <c r="N27" s="23"/>
      <c r="O27" s="17" t="s">
        <v>91</v>
      </c>
      <c r="P27" s="21" t="s">
        <v>47</v>
      </c>
      <c r="Q27" s="21" t="s">
        <v>48</v>
      </c>
      <c r="R27" s="21">
        <v>2</v>
      </c>
      <c r="S27" s="21">
        <v>2</v>
      </c>
      <c r="T27" s="21">
        <v>0</v>
      </c>
      <c r="U27" s="21">
        <v>0</v>
      </c>
      <c r="V27" s="21">
        <v>0</v>
      </c>
      <c r="W27" s="21">
        <v>2</v>
      </c>
    </row>
    <row r="28" spans="1:23" s="2" customFormat="1">
      <c r="A28" s="10" t="s">
        <v>475</v>
      </c>
      <c r="B28" s="17"/>
      <c r="C28" s="19">
        <v>45135</v>
      </c>
      <c r="D28" s="20">
        <v>4.0554276958299999E-3</v>
      </c>
      <c r="E28" s="17" t="s">
        <v>476</v>
      </c>
      <c r="F28" s="21">
        <v>338740</v>
      </c>
      <c r="G28" s="21">
        <v>730664</v>
      </c>
      <c r="H28" s="17" t="s">
        <v>404</v>
      </c>
      <c r="I28" s="17" t="s">
        <v>75</v>
      </c>
      <c r="J28" s="17" t="s">
        <v>284</v>
      </c>
      <c r="K28" s="17" t="s">
        <v>44</v>
      </c>
      <c r="L28" s="21" t="s">
        <v>477</v>
      </c>
      <c r="M28" s="22">
        <v>45135</v>
      </c>
      <c r="N28" s="23"/>
      <c r="O28" s="17" t="s">
        <v>91</v>
      </c>
      <c r="P28" s="21" t="s">
        <v>47</v>
      </c>
      <c r="Q28" s="21" t="s">
        <v>48</v>
      </c>
      <c r="R28" s="21">
        <v>1</v>
      </c>
      <c r="S28" s="21">
        <v>0</v>
      </c>
      <c r="T28" s="21">
        <v>1</v>
      </c>
      <c r="U28" s="21">
        <v>0</v>
      </c>
      <c r="V28" s="21">
        <v>0</v>
      </c>
      <c r="W28" s="21">
        <v>1</v>
      </c>
    </row>
    <row r="29" spans="1:23" s="2" customFormat="1" ht="45">
      <c r="A29" s="10" t="s">
        <v>478</v>
      </c>
      <c r="B29" s="17"/>
      <c r="C29" s="19">
        <v>45138</v>
      </c>
      <c r="D29" s="20">
        <v>7.7226592003000003E-3</v>
      </c>
      <c r="E29" s="17" t="s">
        <v>479</v>
      </c>
      <c r="F29" s="21">
        <v>340211</v>
      </c>
      <c r="G29" s="21">
        <v>730614</v>
      </c>
      <c r="H29" s="17" t="s">
        <v>404</v>
      </c>
      <c r="I29" s="17" t="s">
        <v>75</v>
      </c>
      <c r="J29" s="17" t="s">
        <v>480</v>
      </c>
      <c r="K29" s="17" t="s">
        <v>44</v>
      </c>
      <c r="L29" s="21" t="s">
        <v>481</v>
      </c>
      <c r="M29" s="22">
        <v>45138</v>
      </c>
      <c r="N29" s="23"/>
      <c r="O29" s="17" t="s">
        <v>91</v>
      </c>
      <c r="P29" s="21" t="s">
        <v>47</v>
      </c>
      <c r="Q29" s="21" t="s">
        <v>48</v>
      </c>
      <c r="R29" s="21">
        <v>1</v>
      </c>
      <c r="S29" s="21">
        <v>0</v>
      </c>
      <c r="T29" s="21">
        <v>1</v>
      </c>
      <c r="U29" s="21">
        <v>0</v>
      </c>
      <c r="V29" s="21">
        <v>0</v>
      </c>
      <c r="W29" s="21">
        <v>1</v>
      </c>
    </row>
    <row r="30" spans="1:23" s="2" customFormat="1">
      <c r="A30" s="10" t="s">
        <v>482</v>
      </c>
      <c r="B30" s="17"/>
      <c r="C30" s="19">
        <v>45148</v>
      </c>
      <c r="D30" s="20">
        <v>3.1726485937899999E-2</v>
      </c>
      <c r="E30" s="17" t="s">
        <v>483</v>
      </c>
      <c r="F30" s="21">
        <v>340809</v>
      </c>
      <c r="G30" s="21">
        <v>732504</v>
      </c>
      <c r="H30" s="17" t="s">
        <v>404</v>
      </c>
      <c r="I30" s="17" t="s">
        <v>75</v>
      </c>
      <c r="J30" s="17" t="s">
        <v>284</v>
      </c>
      <c r="K30" s="17" t="s">
        <v>44</v>
      </c>
      <c r="L30" s="21" t="s">
        <v>484</v>
      </c>
      <c r="M30" s="22">
        <v>45148</v>
      </c>
      <c r="N30" s="23"/>
      <c r="O30" s="17" t="s">
        <v>91</v>
      </c>
      <c r="P30" s="21" t="s">
        <v>47</v>
      </c>
      <c r="Q30" s="21" t="s">
        <v>48</v>
      </c>
      <c r="R30" s="21">
        <v>1</v>
      </c>
      <c r="S30" s="21">
        <v>1</v>
      </c>
      <c r="T30" s="21">
        <v>0</v>
      </c>
      <c r="U30" s="21">
        <v>0</v>
      </c>
      <c r="V30" s="24">
        <v>0</v>
      </c>
      <c r="W30" s="21">
        <v>1</v>
      </c>
    </row>
    <row r="31" spans="1:23" s="2" customFormat="1">
      <c r="A31" s="10" t="s">
        <v>485</v>
      </c>
      <c r="B31" s="17"/>
      <c r="C31" s="19">
        <v>45233</v>
      </c>
      <c r="D31" s="20">
        <v>1.26934144469E-2</v>
      </c>
      <c r="E31" s="17" t="s">
        <v>486</v>
      </c>
      <c r="F31" s="21">
        <v>340252</v>
      </c>
      <c r="G31" s="21">
        <v>730132</v>
      </c>
      <c r="H31" s="17" t="s">
        <v>404</v>
      </c>
      <c r="I31" s="17" t="s">
        <v>75</v>
      </c>
      <c r="J31" s="17" t="s">
        <v>284</v>
      </c>
      <c r="K31" s="17" t="s">
        <v>44</v>
      </c>
      <c r="L31" s="21" t="s">
        <v>487</v>
      </c>
      <c r="M31" s="22">
        <v>45233</v>
      </c>
      <c r="N31" s="23"/>
      <c r="O31" s="17" t="s">
        <v>91</v>
      </c>
      <c r="P31" s="21" t="s">
        <v>47</v>
      </c>
      <c r="Q31" s="21" t="s">
        <v>48</v>
      </c>
      <c r="R31" s="21">
        <v>2</v>
      </c>
      <c r="S31" s="21">
        <v>0</v>
      </c>
      <c r="T31" s="21">
        <v>2</v>
      </c>
      <c r="U31" s="21">
        <v>0</v>
      </c>
      <c r="V31" s="21">
        <v>0</v>
      </c>
      <c r="W31" s="21">
        <v>0</v>
      </c>
    </row>
    <row r="32" spans="1:23" s="2" customFormat="1" ht="45">
      <c r="A32" s="10" t="s">
        <v>488</v>
      </c>
      <c r="B32" s="17"/>
      <c r="C32" s="19">
        <v>45253</v>
      </c>
      <c r="D32" s="20">
        <v>1.41481160908E-2</v>
      </c>
      <c r="E32" s="17" t="s">
        <v>489</v>
      </c>
      <c r="F32" s="21">
        <v>340216</v>
      </c>
      <c r="G32" s="21">
        <v>730603</v>
      </c>
      <c r="H32" s="17" t="s">
        <v>404</v>
      </c>
      <c r="I32" s="17" t="s">
        <v>75</v>
      </c>
      <c r="J32" s="17" t="s">
        <v>480</v>
      </c>
      <c r="K32" s="17" t="s">
        <v>44</v>
      </c>
      <c r="L32" s="21" t="s">
        <v>490</v>
      </c>
      <c r="M32" s="22">
        <v>45253</v>
      </c>
      <c r="N32" s="23"/>
      <c r="O32" s="17" t="s">
        <v>91</v>
      </c>
      <c r="P32" s="21" t="s">
        <v>47</v>
      </c>
      <c r="Q32" s="21" t="s">
        <v>48</v>
      </c>
      <c r="R32" s="21">
        <v>1</v>
      </c>
      <c r="S32" s="21">
        <v>0</v>
      </c>
      <c r="T32" s="21">
        <v>1</v>
      </c>
      <c r="U32" s="21">
        <v>0</v>
      </c>
      <c r="V32" s="21">
        <v>0</v>
      </c>
      <c r="W32" s="21">
        <v>1</v>
      </c>
    </row>
    <row r="33" spans="1:23" s="2" customFormat="1" ht="45">
      <c r="A33" s="10" t="s">
        <v>491</v>
      </c>
      <c r="B33" s="17"/>
      <c r="C33" s="19">
        <v>45281</v>
      </c>
      <c r="D33" s="20">
        <v>1.7496595450099999E-2</v>
      </c>
      <c r="E33" s="17" t="s">
        <v>492</v>
      </c>
      <c r="F33" s="21">
        <v>340204</v>
      </c>
      <c r="G33" s="21">
        <v>730611</v>
      </c>
      <c r="H33" s="17" t="s">
        <v>404</v>
      </c>
      <c r="I33" s="17" t="s">
        <v>75</v>
      </c>
      <c r="J33" s="17" t="s">
        <v>480</v>
      </c>
      <c r="K33" s="17" t="s">
        <v>44</v>
      </c>
      <c r="L33" s="21" t="s">
        <v>493</v>
      </c>
      <c r="M33" s="22">
        <v>45281</v>
      </c>
      <c r="N33" s="23"/>
      <c r="O33" s="17" t="s">
        <v>91</v>
      </c>
      <c r="P33" s="21" t="s">
        <v>47</v>
      </c>
      <c r="Q33" s="21" t="s">
        <v>48</v>
      </c>
      <c r="R33" s="21">
        <v>1</v>
      </c>
      <c r="S33" s="21">
        <v>0</v>
      </c>
      <c r="T33" s="21">
        <v>1</v>
      </c>
      <c r="U33" s="21">
        <v>0</v>
      </c>
      <c r="V33" s="21">
        <v>0</v>
      </c>
      <c r="W33" s="21">
        <v>0</v>
      </c>
    </row>
    <row r="34" spans="1:23" s="2" customFormat="1" ht="45">
      <c r="A34" s="10" t="s">
        <v>494</v>
      </c>
      <c r="B34" s="17"/>
      <c r="C34" s="19">
        <v>45281</v>
      </c>
      <c r="D34" s="20">
        <v>1.4136677455500001E-2</v>
      </c>
      <c r="E34" s="17" t="s">
        <v>495</v>
      </c>
      <c r="F34" s="21">
        <v>340216</v>
      </c>
      <c r="G34" s="21">
        <v>730603</v>
      </c>
      <c r="H34" s="17" t="s">
        <v>404</v>
      </c>
      <c r="I34" s="17" t="s">
        <v>75</v>
      </c>
      <c r="J34" s="17" t="s">
        <v>480</v>
      </c>
      <c r="K34" s="17" t="s">
        <v>44</v>
      </c>
      <c r="L34" s="21" t="s">
        <v>496</v>
      </c>
      <c r="M34" s="22">
        <v>45281</v>
      </c>
      <c r="N34" s="23"/>
      <c r="O34" s="17" t="s">
        <v>91</v>
      </c>
      <c r="P34" s="21" t="s">
        <v>47</v>
      </c>
      <c r="Q34" s="21" t="s">
        <v>48</v>
      </c>
      <c r="R34" s="21">
        <v>1</v>
      </c>
      <c r="S34" s="21">
        <v>0</v>
      </c>
      <c r="T34" s="21">
        <v>1</v>
      </c>
      <c r="U34" s="21">
        <v>0</v>
      </c>
      <c r="V34" s="21">
        <v>0</v>
      </c>
      <c r="W34" s="21">
        <v>0</v>
      </c>
    </row>
    <row r="35" spans="1:23" s="2" customFormat="1">
      <c r="A35" s="10" t="s">
        <v>497</v>
      </c>
      <c r="B35" s="17"/>
      <c r="C35" s="19">
        <v>45303</v>
      </c>
      <c r="D35" s="20">
        <v>1.1603429469E-2</v>
      </c>
      <c r="E35" s="17" t="s">
        <v>498</v>
      </c>
      <c r="F35" s="21">
        <v>340141</v>
      </c>
      <c r="G35" s="21">
        <v>730567</v>
      </c>
      <c r="H35" s="17" t="s">
        <v>404</v>
      </c>
      <c r="I35" s="17" t="s">
        <v>75</v>
      </c>
      <c r="J35" s="17" t="s">
        <v>284</v>
      </c>
      <c r="K35" s="17" t="s">
        <v>44</v>
      </c>
      <c r="L35" s="21" t="s">
        <v>499</v>
      </c>
      <c r="M35" s="22">
        <v>45303</v>
      </c>
      <c r="N35" s="23"/>
      <c r="O35" s="17" t="s">
        <v>91</v>
      </c>
      <c r="P35" s="21" t="s">
        <v>47</v>
      </c>
      <c r="Q35" s="21" t="s">
        <v>48</v>
      </c>
      <c r="R35" s="21">
        <v>1</v>
      </c>
      <c r="S35" s="21">
        <v>0</v>
      </c>
      <c r="T35" s="21">
        <v>1</v>
      </c>
      <c r="U35" s="21">
        <v>0</v>
      </c>
      <c r="V35" s="21">
        <v>0</v>
      </c>
      <c r="W35" s="21">
        <v>1</v>
      </c>
    </row>
    <row r="36" spans="1:23" s="2" customFormat="1">
      <c r="A36" s="10" t="s">
        <v>500</v>
      </c>
      <c r="B36" s="17"/>
      <c r="C36" s="19">
        <v>45314</v>
      </c>
      <c r="D36" s="20">
        <v>5.0141812315399999E-2</v>
      </c>
      <c r="E36" s="17" t="s">
        <v>501</v>
      </c>
      <c r="F36" s="21">
        <v>338788</v>
      </c>
      <c r="G36" s="21">
        <v>729671</v>
      </c>
      <c r="H36" s="17" t="s">
        <v>404</v>
      </c>
      <c r="I36" s="17" t="s">
        <v>75</v>
      </c>
      <c r="J36" s="17" t="s">
        <v>284</v>
      </c>
      <c r="K36" s="17" t="s">
        <v>44</v>
      </c>
      <c r="L36" s="21" t="s">
        <v>502</v>
      </c>
      <c r="M36" s="22">
        <v>45314</v>
      </c>
      <c r="N36" s="23"/>
      <c r="O36" s="17" t="s">
        <v>91</v>
      </c>
      <c r="P36" s="21" t="s">
        <v>47</v>
      </c>
      <c r="Q36" s="21" t="s">
        <v>48</v>
      </c>
      <c r="R36" s="21">
        <v>2</v>
      </c>
      <c r="S36" s="21">
        <v>2</v>
      </c>
      <c r="T36" s="21">
        <v>0</v>
      </c>
      <c r="U36" s="21">
        <v>0</v>
      </c>
      <c r="V36" s="21">
        <v>0</v>
      </c>
      <c r="W36" s="21">
        <v>2</v>
      </c>
    </row>
    <row r="37" spans="1:23" s="2" customFormat="1">
      <c r="A37" s="10" t="s">
        <v>503</v>
      </c>
      <c r="B37" s="17"/>
      <c r="C37" s="19">
        <v>45327</v>
      </c>
      <c r="D37" s="20">
        <v>0.31681626091699999</v>
      </c>
      <c r="E37" s="17" t="s">
        <v>504</v>
      </c>
      <c r="F37" s="21">
        <v>336752</v>
      </c>
      <c r="G37" s="21">
        <v>730030</v>
      </c>
      <c r="H37" s="17" t="s">
        <v>404</v>
      </c>
      <c r="I37" s="17" t="s">
        <v>75</v>
      </c>
      <c r="J37" s="17" t="s">
        <v>284</v>
      </c>
      <c r="K37" s="17" t="s">
        <v>44</v>
      </c>
      <c r="L37" s="21" t="s">
        <v>505</v>
      </c>
      <c r="M37" s="22">
        <v>45327</v>
      </c>
      <c r="N37" s="23"/>
      <c r="O37" s="17" t="s">
        <v>91</v>
      </c>
      <c r="P37" s="21" t="s">
        <v>47</v>
      </c>
      <c r="Q37" s="21" t="s">
        <v>48</v>
      </c>
      <c r="R37" s="21">
        <v>1</v>
      </c>
      <c r="S37" s="21">
        <v>1</v>
      </c>
      <c r="T37" s="21">
        <v>0</v>
      </c>
      <c r="U37" s="21">
        <v>0</v>
      </c>
      <c r="V37" s="21">
        <v>0</v>
      </c>
      <c r="W37" s="21">
        <v>1</v>
      </c>
    </row>
    <row r="38" spans="1:23" s="2" customFormat="1">
      <c r="A38" s="10" t="s">
        <v>506</v>
      </c>
      <c r="B38" s="17"/>
      <c r="C38" s="19">
        <v>45351</v>
      </c>
      <c r="D38" s="20">
        <v>1.25256938877E-2</v>
      </c>
      <c r="E38" s="17" t="s">
        <v>507</v>
      </c>
      <c r="F38" s="21">
        <v>340205</v>
      </c>
      <c r="G38" s="21">
        <v>730599</v>
      </c>
      <c r="H38" s="17" t="s">
        <v>404</v>
      </c>
      <c r="I38" s="17" t="s">
        <v>75</v>
      </c>
      <c r="J38" s="17" t="s">
        <v>284</v>
      </c>
      <c r="K38" s="17" t="s">
        <v>44</v>
      </c>
      <c r="L38" s="21" t="s">
        <v>508</v>
      </c>
      <c r="M38" s="22">
        <v>45351</v>
      </c>
      <c r="N38" s="23"/>
      <c r="O38" s="17" t="s">
        <v>91</v>
      </c>
      <c r="P38" s="21" t="s">
        <v>47</v>
      </c>
      <c r="Q38" s="21" t="s">
        <v>48</v>
      </c>
      <c r="R38" s="21">
        <v>1</v>
      </c>
      <c r="S38" s="21">
        <v>0</v>
      </c>
      <c r="T38" s="21">
        <v>1</v>
      </c>
      <c r="U38" s="21">
        <v>0</v>
      </c>
      <c r="V38" s="21">
        <v>0</v>
      </c>
      <c r="W38" s="21">
        <v>0</v>
      </c>
    </row>
    <row r="39" spans="1:23" s="2" customFormat="1">
      <c r="A39" s="10" t="s">
        <v>509</v>
      </c>
      <c r="B39" s="17"/>
      <c r="C39" s="19">
        <v>45366</v>
      </c>
      <c r="D39" s="20">
        <v>3.5516099999899998E-2</v>
      </c>
      <c r="E39" s="17" t="s">
        <v>510</v>
      </c>
      <c r="F39" s="21">
        <v>344544</v>
      </c>
      <c r="G39" s="21">
        <v>731906</v>
      </c>
      <c r="H39" s="17" t="s">
        <v>404</v>
      </c>
      <c r="I39" s="17" t="s">
        <v>75</v>
      </c>
      <c r="J39" s="17" t="s">
        <v>284</v>
      </c>
      <c r="K39" s="17" t="s">
        <v>44</v>
      </c>
      <c r="L39" s="21" t="s">
        <v>511</v>
      </c>
      <c r="M39" s="22">
        <v>45366</v>
      </c>
      <c r="N39" s="23"/>
      <c r="O39" s="17" t="s">
        <v>91</v>
      </c>
      <c r="P39" s="21" t="s">
        <v>47</v>
      </c>
      <c r="Q39" s="21" t="s">
        <v>48</v>
      </c>
      <c r="R39" s="21">
        <v>1</v>
      </c>
      <c r="S39" s="21">
        <v>1</v>
      </c>
      <c r="T39" s="21">
        <v>0</v>
      </c>
      <c r="U39" s="21">
        <v>0</v>
      </c>
      <c r="V39" s="21">
        <v>0</v>
      </c>
      <c r="W39" s="21">
        <v>1</v>
      </c>
    </row>
    <row r="40" spans="1:23" s="2" customFormat="1">
      <c r="A40" s="10" t="s">
        <v>512</v>
      </c>
      <c r="B40" s="17"/>
      <c r="C40" s="19">
        <v>45371</v>
      </c>
      <c r="D40" s="20">
        <v>0.13338024919499999</v>
      </c>
      <c r="E40" s="17" t="s">
        <v>513</v>
      </c>
      <c r="F40" s="21">
        <v>344360</v>
      </c>
      <c r="G40" s="21">
        <v>731160</v>
      </c>
      <c r="H40" s="17" t="s">
        <v>404</v>
      </c>
      <c r="I40" s="17" t="s">
        <v>75</v>
      </c>
      <c r="J40" s="17" t="s">
        <v>284</v>
      </c>
      <c r="K40" s="17" t="s">
        <v>44</v>
      </c>
      <c r="L40" s="21" t="s">
        <v>514</v>
      </c>
      <c r="M40" s="22">
        <v>45371</v>
      </c>
      <c r="N40" s="23"/>
      <c r="O40" s="17" t="s">
        <v>46</v>
      </c>
      <c r="P40" s="21" t="s">
        <v>47</v>
      </c>
      <c r="Q40" s="21" t="s">
        <v>48</v>
      </c>
      <c r="R40" s="21">
        <v>1</v>
      </c>
      <c r="S40" s="21">
        <v>1</v>
      </c>
      <c r="T40" s="21">
        <v>0</v>
      </c>
      <c r="U40" s="21">
        <v>0</v>
      </c>
      <c r="V40" s="21">
        <v>0</v>
      </c>
      <c r="W40" s="21">
        <v>0</v>
      </c>
    </row>
    <row r="41" spans="1:23" s="2" customFormat="1" ht="60">
      <c r="A41" s="10" t="s">
        <v>515</v>
      </c>
      <c r="B41" s="17"/>
      <c r="C41" s="19">
        <v>41621</v>
      </c>
      <c r="D41" s="20">
        <v>0.13055430708099999</v>
      </c>
      <c r="E41" s="17" t="s">
        <v>516</v>
      </c>
      <c r="F41" s="21">
        <v>337465</v>
      </c>
      <c r="G41" s="21">
        <v>730045</v>
      </c>
      <c r="H41" s="17" t="s">
        <v>404</v>
      </c>
      <c r="I41" s="17" t="s">
        <v>42</v>
      </c>
      <c r="J41" s="17" t="s">
        <v>284</v>
      </c>
      <c r="K41" s="17" t="s">
        <v>44</v>
      </c>
      <c r="L41" s="21" t="s">
        <v>517</v>
      </c>
      <c r="M41" s="22">
        <v>44624</v>
      </c>
      <c r="N41" s="23"/>
      <c r="O41" s="17" t="s">
        <v>91</v>
      </c>
      <c r="P41" s="21" t="s">
        <v>47</v>
      </c>
      <c r="Q41" s="21" t="s">
        <v>48</v>
      </c>
      <c r="R41" s="21">
        <v>1</v>
      </c>
      <c r="S41" s="21">
        <v>1</v>
      </c>
      <c r="T41" s="21">
        <v>0</v>
      </c>
      <c r="U41" s="21">
        <v>0</v>
      </c>
      <c r="V41" s="21">
        <v>0</v>
      </c>
      <c r="W41" s="21">
        <v>1</v>
      </c>
    </row>
    <row r="42" spans="1:23" s="2" customFormat="1" ht="30">
      <c r="A42" s="10" t="s">
        <v>518</v>
      </c>
      <c r="B42" s="17"/>
      <c r="C42" s="19">
        <v>42740</v>
      </c>
      <c r="D42" s="20">
        <v>8.6026335398999995E-2</v>
      </c>
      <c r="E42" s="17" t="s">
        <v>519</v>
      </c>
      <c r="F42" s="21">
        <v>347058</v>
      </c>
      <c r="G42" s="21">
        <v>731241</v>
      </c>
      <c r="H42" s="17" t="s">
        <v>404</v>
      </c>
      <c r="I42" s="17" t="s">
        <v>42</v>
      </c>
      <c r="J42" s="17" t="s">
        <v>284</v>
      </c>
      <c r="K42" s="17" t="s">
        <v>44</v>
      </c>
      <c r="L42" s="21" t="s">
        <v>520</v>
      </c>
      <c r="M42" s="22">
        <v>43843</v>
      </c>
      <c r="N42" s="23"/>
      <c r="O42" s="17" t="s">
        <v>91</v>
      </c>
      <c r="P42" s="21" t="s">
        <v>47</v>
      </c>
      <c r="Q42" s="21" t="s">
        <v>48</v>
      </c>
      <c r="R42" s="21">
        <v>1</v>
      </c>
      <c r="S42" s="21">
        <v>1</v>
      </c>
      <c r="T42" s="21">
        <v>0</v>
      </c>
      <c r="U42" s="21">
        <v>0</v>
      </c>
      <c r="V42" s="21">
        <v>0</v>
      </c>
      <c r="W42" s="21">
        <v>1</v>
      </c>
    </row>
    <row r="43" spans="1:23" s="2" customFormat="1" ht="30">
      <c r="A43" s="10" t="s">
        <v>521</v>
      </c>
      <c r="B43" s="17" t="s">
        <v>188</v>
      </c>
      <c r="C43" s="19">
        <v>45050</v>
      </c>
      <c r="D43" s="20">
        <v>4.1786794998199997E-2</v>
      </c>
      <c r="E43" s="17" t="s">
        <v>522</v>
      </c>
      <c r="F43" s="21">
        <v>337951</v>
      </c>
      <c r="G43" s="21">
        <v>731543</v>
      </c>
      <c r="H43" s="17" t="s">
        <v>404</v>
      </c>
      <c r="I43" s="17" t="s">
        <v>42</v>
      </c>
      <c r="J43" s="17" t="s">
        <v>284</v>
      </c>
      <c r="K43" s="17" t="s">
        <v>44</v>
      </c>
      <c r="L43" s="21" t="s">
        <v>523</v>
      </c>
      <c r="M43" s="22">
        <v>45050</v>
      </c>
      <c r="N43" s="23"/>
      <c r="O43" s="17" t="s">
        <v>91</v>
      </c>
      <c r="P43" s="21" t="s">
        <v>47</v>
      </c>
      <c r="Q43" s="21" t="s">
        <v>47</v>
      </c>
      <c r="R43" s="21">
        <v>2</v>
      </c>
      <c r="S43" s="21">
        <v>2</v>
      </c>
      <c r="T43" s="21">
        <v>0</v>
      </c>
      <c r="U43" s="21">
        <v>0</v>
      </c>
      <c r="V43" s="21">
        <v>0</v>
      </c>
      <c r="W43" s="21">
        <v>2</v>
      </c>
    </row>
    <row r="44" spans="1:23" s="2" customFormat="1" ht="30">
      <c r="A44" s="10" t="s">
        <v>524</v>
      </c>
      <c r="B44" s="17"/>
      <c r="C44" s="19">
        <v>42139</v>
      </c>
      <c r="D44" s="20">
        <v>4.0366131136699998E-2</v>
      </c>
      <c r="E44" s="17" t="s">
        <v>525</v>
      </c>
      <c r="F44" s="21">
        <v>347875</v>
      </c>
      <c r="G44" s="21">
        <v>731329</v>
      </c>
      <c r="H44" s="17" t="s">
        <v>404</v>
      </c>
      <c r="I44" s="17" t="s">
        <v>42</v>
      </c>
      <c r="J44" s="17" t="s">
        <v>284</v>
      </c>
      <c r="K44" s="17" t="s">
        <v>44</v>
      </c>
      <c r="L44" s="21" t="s">
        <v>526</v>
      </c>
      <c r="M44" s="22">
        <v>43586</v>
      </c>
      <c r="N44" s="23"/>
      <c r="O44" s="17" t="s">
        <v>91</v>
      </c>
      <c r="P44" s="21" t="s">
        <v>47</v>
      </c>
      <c r="Q44" s="21" t="s">
        <v>48</v>
      </c>
      <c r="R44" s="21">
        <v>1</v>
      </c>
      <c r="S44" s="21">
        <v>1</v>
      </c>
      <c r="T44" s="21">
        <v>0</v>
      </c>
      <c r="U44" s="21">
        <v>0</v>
      </c>
      <c r="V44" s="21">
        <v>0</v>
      </c>
      <c r="W44" s="21">
        <v>1</v>
      </c>
    </row>
    <row r="45" spans="1:23" s="2" customFormat="1" ht="30">
      <c r="A45" s="10" t="s">
        <v>527</v>
      </c>
      <c r="B45" s="17"/>
      <c r="C45" s="19">
        <v>42627</v>
      </c>
      <c r="D45" s="20">
        <v>5.7013176111599999E-2</v>
      </c>
      <c r="E45" s="17" t="s">
        <v>528</v>
      </c>
      <c r="F45" s="21">
        <v>347449</v>
      </c>
      <c r="G45" s="21">
        <v>731179</v>
      </c>
      <c r="H45" s="17" t="s">
        <v>404</v>
      </c>
      <c r="I45" s="17" t="s">
        <v>42</v>
      </c>
      <c r="J45" s="17" t="s">
        <v>284</v>
      </c>
      <c r="K45" s="17" t="s">
        <v>44</v>
      </c>
      <c r="L45" s="21" t="s">
        <v>529</v>
      </c>
      <c r="M45" s="22">
        <v>42627</v>
      </c>
      <c r="N45" s="23"/>
      <c r="O45" s="17" t="s">
        <v>91</v>
      </c>
      <c r="P45" s="21" t="s">
        <v>47</v>
      </c>
      <c r="Q45" s="21" t="s">
        <v>48</v>
      </c>
      <c r="R45" s="21">
        <v>1</v>
      </c>
      <c r="S45" s="21">
        <v>1</v>
      </c>
      <c r="T45" s="21">
        <v>0</v>
      </c>
      <c r="U45" s="21">
        <v>0</v>
      </c>
      <c r="V45" s="21">
        <v>0</v>
      </c>
      <c r="W45" s="21">
        <v>1</v>
      </c>
    </row>
    <row r="46" spans="1:23" s="2" customFormat="1" ht="30">
      <c r="A46" s="10" t="s">
        <v>530</v>
      </c>
      <c r="B46" s="17"/>
      <c r="C46" s="19">
        <v>42867</v>
      </c>
      <c r="D46" s="20">
        <v>0.106746322548</v>
      </c>
      <c r="E46" s="17" t="s">
        <v>531</v>
      </c>
      <c r="F46" s="21">
        <v>347338</v>
      </c>
      <c r="G46" s="21">
        <v>731179</v>
      </c>
      <c r="H46" s="17" t="s">
        <v>404</v>
      </c>
      <c r="I46" s="17" t="s">
        <v>42</v>
      </c>
      <c r="J46" s="17" t="s">
        <v>284</v>
      </c>
      <c r="K46" s="17" t="s">
        <v>44</v>
      </c>
      <c r="L46" s="21" t="s">
        <v>532</v>
      </c>
      <c r="M46" s="22">
        <v>42867</v>
      </c>
      <c r="N46" s="23"/>
      <c r="O46" s="17" t="s">
        <v>91</v>
      </c>
      <c r="P46" s="21" t="s">
        <v>47</v>
      </c>
      <c r="Q46" s="21" t="s">
        <v>48</v>
      </c>
      <c r="R46" s="21">
        <v>2</v>
      </c>
      <c r="S46" s="21">
        <v>2</v>
      </c>
      <c r="T46" s="21">
        <v>0</v>
      </c>
      <c r="U46" s="21">
        <v>0</v>
      </c>
      <c r="V46" s="21">
        <v>0</v>
      </c>
      <c r="W46" s="21">
        <v>2</v>
      </c>
    </row>
    <row r="47" spans="1:23" s="2" customFormat="1" ht="30">
      <c r="A47" s="10" t="s">
        <v>533</v>
      </c>
      <c r="B47" s="17"/>
      <c r="C47" s="19">
        <v>43034</v>
      </c>
      <c r="D47" s="20">
        <v>0.13844176759900001</v>
      </c>
      <c r="E47" s="17" t="s">
        <v>534</v>
      </c>
      <c r="F47" s="21">
        <v>341179</v>
      </c>
      <c r="G47" s="21">
        <v>731912</v>
      </c>
      <c r="H47" s="17" t="s">
        <v>404</v>
      </c>
      <c r="I47" s="17" t="s">
        <v>42</v>
      </c>
      <c r="J47" s="17" t="s">
        <v>284</v>
      </c>
      <c r="K47" s="17" t="s">
        <v>44</v>
      </c>
      <c r="L47" s="21" t="s">
        <v>535</v>
      </c>
      <c r="M47" s="22">
        <v>44071</v>
      </c>
      <c r="N47" s="23"/>
      <c r="O47" s="17" t="s">
        <v>91</v>
      </c>
      <c r="P47" s="21" t="s">
        <v>47</v>
      </c>
      <c r="Q47" s="21" t="s">
        <v>48</v>
      </c>
      <c r="R47" s="21">
        <v>1</v>
      </c>
      <c r="S47" s="21">
        <v>1</v>
      </c>
      <c r="T47" s="21">
        <v>0</v>
      </c>
      <c r="U47" s="21">
        <v>0</v>
      </c>
      <c r="V47" s="21">
        <v>0</v>
      </c>
      <c r="W47" s="21">
        <v>1</v>
      </c>
    </row>
    <row r="48" spans="1:23" s="2" customFormat="1" ht="30">
      <c r="A48" s="10" t="s">
        <v>536</v>
      </c>
      <c r="B48" s="17"/>
      <c r="C48" s="19">
        <v>43054</v>
      </c>
      <c r="D48" s="20">
        <v>3.8505836609100001E-2</v>
      </c>
      <c r="E48" s="17" t="s">
        <v>537</v>
      </c>
      <c r="F48" s="21">
        <v>341072</v>
      </c>
      <c r="G48" s="21">
        <v>730954</v>
      </c>
      <c r="H48" s="17" t="s">
        <v>404</v>
      </c>
      <c r="I48" s="17" t="s">
        <v>42</v>
      </c>
      <c r="J48" s="17" t="s">
        <v>284</v>
      </c>
      <c r="K48" s="17" t="s">
        <v>44</v>
      </c>
      <c r="L48" s="21" t="s">
        <v>538</v>
      </c>
      <c r="M48" s="22">
        <v>43054</v>
      </c>
      <c r="N48" s="23"/>
      <c r="O48" s="17" t="s">
        <v>91</v>
      </c>
      <c r="P48" s="21" t="s">
        <v>47</v>
      </c>
      <c r="Q48" s="21" t="s">
        <v>48</v>
      </c>
      <c r="R48" s="21">
        <v>3</v>
      </c>
      <c r="S48" s="21">
        <v>0</v>
      </c>
      <c r="T48" s="21">
        <v>3</v>
      </c>
      <c r="U48" s="21">
        <v>0</v>
      </c>
      <c r="V48" s="21">
        <v>0</v>
      </c>
      <c r="W48" s="21">
        <v>3</v>
      </c>
    </row>
    <row r="49" spans="1:23" s="2" customFormat="1" ht="30">
      <c r="A49" s="10" t="s">
        <v>539</v>
      </c>
      <c r="B49" s="17"/>
      <c r="C49" s="19">
        <v>43977</v>
      </c>
      <c r="D49" s="20">
        <v>2.1310919635400001E-2</v>
      </c>
      <c r="E49" s="17" t="s">
        <v>540</v>
      </c>
      <c r="F49" s="21">
        <v>346866</v>
      </c>
      <c r="G49" s="21">
        <v>731047</v>
      </c>
      <c r="H49" s="17" t="s">
        <v>404</v>
      </c>
      <c r="I49" s="17" t="s">
        <v>42</v>
      </c>
      <c r="J49" s="17" t="s">
        <v>284</v>
      </c>
      <c r="K49" s="17" t="s">
        <v>44</v>
      </c>
      <c r="L49" s="21" t="s">
        <v>541</v>
      </c>
      <c r="M49" s="22">
        <v>43977</v>
      </c>
      <c r="N49" s="23"/>
      <c r="O49" s="17" t="s">
        <v>91</v>
      </c>
      <c r="P49" s="21" t="s">
        <v>47</v>
      </c>
      <c r="Q49" s="21" t="s">
        <v>48</v>
      </c>
      <c r="R49" s="21">
        <v>1</v>
      </c>
      <c r="S49" s="21">
        <v>1</v>
      </c>
      <c r="T49" s="21">
        <v>0</v>
      </c>
      <c r="U49" s="21">
        <v>0</v>
      </c>
      <c r="V49" s="21">
        <v>0</v>
      </c>
      <c r="W49" s="21">
        <v>1</v>
      </c>
    </row>
    <row r="50" spans="1:23" s="2" customFormat="1" ht="45">
      <c r="A50" s="10" t="s">
        <v>542</v>
      </c>
      <c r="B50" s="17"/>
      <c r="C50" s="19">
        <v>44043</v>
      </c>
      <c r="D50" s="20">
        <v>0.21123085345000001</v>
      </c>
      <c r="E50" s="17" t="s">
        <v>56</v>
      </c>
      <c r="F50" s="21">
        <v>345088</v>
      </c>
      <c r="G50" s="21">
        <v>733487</v>
      </c>
      <c r="H50" s="17" t="s">
        <v>404</v>
      </c>
      <c r="I50" s="17" t="s">
        <v>42</v>
      </c>
      <c r="J50" s="17" t="s">
        <v>543</v>
      </c>
      <c r="K50" s="17" t="s">
        <v>44</v>
      </c>
      <c r="L50" s="21" t="s">
        <v>544</v>
      </c>
      <c r="M50" s="22">
        <v>44043</v>
      </c>
      <c r="N50" s="23"/>
      <c r="O50" s="17" t="s">
        <v>91</v>
      </c>
      <c r="P50" s="21" t="s">
        <v>47</v>
      </c>
      <c r="Q50" s="21" t="s">
        <v>48</v>
      </c>
      <c r="R50" s="21">
        <v>2</v>
      </c>
      <c r="S50" s="21">
        <v>2</v>
      </c>
      <c r="T50" s="21">
        <v>0</v>
      </c>
      <c r="U50" s="21">
        <v>0</v>
      </c>
      <c r="V50" s="21">
        <v>0</v>
      </c>
      <c r="W50" s="21">
        <v>2</v>
      </c>
    </row>
    <row r="51" spans="1:23" s="2" customFormat="1" ht="30">
      <c r="A51" s="10" t="s">
        <v>545</v>
      </c>
      <c r="B51" s="17"/>
      <c r="C51" s="19">
        <v>44145</v>
      </c>
      <c r="D51" s="20">
        <v>4.7011425861200003E-2</v>
      </c>
      <c r="E51" s="17" t="s">
        <v>546</v>
      </c>
      <c r="F51" s="21">
        <v>341571</v>
      </c>
      <c r="G51" s="21">
        <v>731090</v>
      </c>
      <c r="H51" s="17" t="s">
        <v>404</v>
      </c>
      <c r="I51" s="17" t="s">
        <v>42</v>
      </c>
      <c r="J51" s="17" t="s">
        <v>284</v>
      </c>
      <c r="K51" s="17" t="s">
        <v>44</v>
      </c>
      <c r="L51" s="21" t="s">
        <v>547</v>
      </c>
      <c r="M51" s="22">
        <v>44145</v>
      </c>
      <c r="N51" s="22">
        <v>45240</v>
      </c>
      <c r="O51" s="17" t="s">
        <v>91</v>
      </c>
      <c r="P51" s="21" t="s">
        <v>47</v>
      </c>
      <c r="Q51" s="21" t="s">
        <v>48</v>
      </c>
      <c r="R51" s="21">
        <v>1</v>
      </c>
      <c r="S51" s="21">
        <v>1</v>
      </c>
      <c r="T51" s="21">
        <v>0</v>
      </c>
      <c r="U51" s="21">
        <v>0</v>
      </c>
      <c r="V51" s="21">
        <v>0</v>
      </c>
      <c r="W51" s="21">
        <v>1</v>
      </c>
    </row>
    <row r="52" spans="1:23" s="2" customFormat="1" ht="30">
      <c r="A52" s="10" t="s">
        <v>548</v>
      </c>
      <c r="B52" s="17"/>
      <c r="C52" s="19">
        <v>44147</v>
      </c>
      <c r="D52" s="20">
        <v>0.130969516664</v>
      </c>
      <c r="E52" s="17" t="s">
        <v>549</v>
      </c>
      <c r="F52" s="21">
        <v>339435</v>
      </c>
      <c r="G52" s="21">
        <v>730892</v>
      </c>
      <c r="H52" s="17" t="s">
        <v>404</v>
      </c>
      <c r="I52" s="17" t="s">
        <v>42</v>
      </c>
      <c r="J52" s="17" t="s">
        <v>284</v>
      </c>
      <c r="K52" s="17" t="s">
        <v>44</v>
      </c>
      <c r="L52" s="21" t="s">
        <v>550</v>
      </c>
      <c r="M52" s="22">
        <v>44147</v>
      </c>
      <c r="N52" s="23"/>
      <c r="O52" s="17" t="s">
        <v>91</v>
      </c>
      <c r="P52" s="21" t="s">
        <v>47</v>
      </c>
      <c r="Q52" s="21" t="s">
        <v>48</v>
      </c>
      <c r="R52" s="21">
        <v>1</v>
      </c>
      <c r="S52" s="21">
        <v>1</v>
      </c>
      <c r="T52" s="21">
        <v>0</v>
      </c>
      <c r="U52" s="21">
        <v>0</v>
      </c>
      <c r="V52" s="21">
        <v>0</v>
      </c>
      <c r="W52" s="21">
        <v>1</v>
      </c>
    </row>
    <row r="53" spans="1:23" s="2" customFormat="1" ht="60">
      <c r="A53" s="10" t="s">
        <v>551</v>
      </c>
      <c r="B53" s="17"/>
      <c r="C53" s="19">
        <v>44161</v>
      </c>
      <c r="D53" s="20">
        <v>1.0618356674999999E-2</v>
      </c>
      <c r="E53" s="17" t="s">
        <v>552</v>
      </c>
      <c r="F53" s="21">
        <v>340214</v>
      </c>
      <c r="G53" s="21">
        <v>730670</v>
      </c>
      <c r="H53" s="17" t="s">
        <v>404</v>
      </c>
      <c r="I53" s="17" t="s">
        <v>42</v>
      </c>
      <c r="J53" s="17" t="s">
        <v>553</v>
      </c>
      <c r="K53" s="17" t="s">
        <v>44</v>
      </c>
      <c r="L53" s="21" t="s">
        <v>554</v>
      </c>
      <c r="M53" s="22">
        <v>44161</v>
      </c>
      <c r="N53" s="23"/>
      <c r="O53" s="17" t="s">
        <v>91</v>
      </c>
      <c r="P53" s="21" t="s">
        <v>47</v>
      </c>
      <c r="Q53" s="21" t="s">
        <v>48</v>
      </c>
      <c r="R53" s="21">
        <v>1</v>
      </c>
      <c r="S53" s="21">
        <v>0</v>
      </c>
      <c r="T53" s="21">
        <v>1</v>
      </c>
      <c r="U53" s="21">
        <v>0</v>
      </c>
      <c r="V53" s="21">
        <v>0</v>
      </c>
      <c r="W53" s="21">
        <v>1</v>
      </c>
    </row>
    <row r="54" spans="1:23" s="2" customFormat="1" ht="60">
      <c r="A54" s="10" t="s">
        <v>555</v>
      </c>
      <c r="B54" s="17"/>
      <c r="C54" s="19">
        <v>44176</v>
      </c>
      <c r="D54" s="20">
        <v>1.8125047912300001E-2</v>
      </c>
      <c r="E54" s="17" t="s">
        <v>556</v>
      </c>
      <c r="F54" s="21">
        <v>340421</v>
      </c>
      <c r="G54" s="21">
        <v>730459</v>
      </c>
      <c r="H54" s="17" t="s">
        <v>404</v>
      </c>
      <c r="I54" s="17" t="s">
        <v>42</v>
      </c>
      <c r="J54" s="17" t="s">
        <v>557</v>
      </c>
      <c r="K54" s="17" t="s">
        <v>44</v>
      </c>
      <c r="L54" s="21" t="s">
        <v>558</v>
      </c>
      <c r="M54" s="22">
        <v>44176</v>
      </c>
      <c r="N54" s="23"/>
      <c r="O54" s="17" t="s">
        <v>91</v>
      </c>
      <c r="P54" s="21" t="s">
        <v>47</v>
      </c>
      <c r="Q54" s="21" t="s">
        <v>48</v>
      </c>
      <c r="R54" s="21">
        <v>3</v>
      </c>
      <c r="S54" s="21">
        <v>0</v>
      </c>
      <c r="T54" s="21">
        <v>3</v>
      </c>
      <c r="U54" s="21">
        <v>0</v>
      </c>
      <c r="V54" s="21">
        <v>0</v>
      </c>
      <c r="W54" s="21">
        <v>3</v>
      </c>
    </row>
    <row r="55" spans="1:23" s="2" customFormat="1" ht="30">
      <c r="A55" s="10" t="s">
        <v>559</v>
      </c>
      <c r="B55" s="17"/>
      <c r="C55" s="19">
        <v>44237</v>
      </c>
      <c r="D55" s="20">
        <v>0.115040147602</v>
      </c>
      <c r="E55" s="17" t="s">
        <v>560</v>
      </c>
      <c r="F55" s="21">
        <v>345098</v>
      </c>
      <c r="G55" s="21">
        <v>731659</v>
      </c>
      <c r="H55" s="17" t="s">
        <v>404</v>
      </c>
      <c r="I55" s="17" t="s">
        <v>42</v>
      </c>
      <c r="J55" s="17" t="s">
        <v>284</v>
      </c>
      <c r="K55" s="17" t="s">
        <v>44</v>
      </c>
      <c r="L55" s="21" t="s">
        <v>561</v>
      </c>
      <c r="M55" s="22">
        <v>44237</v>
      </c>
      <c r="N55" s="23"/>
      <c r="O55" s="17" t="s">
        <v>91</v>
      </c>
      <c r="P55" s="21" t="s">
        <v>47</v>
      </c>
      <c r="Q55" s="21" t="s">
        <v>48</v>
      </c>
      <c r="R55" s="21">
        <v>1</v>
      </c>
      <c r="S55" s="21">
        <v>1</v>
      </c>
      <c r="T55" s="21">
        <v>0</v>
      </c>
      <c r="U55" s="21">
        <v>0</v>
      </c>
      <c r="V55" s="21">
        <v>0</v>
      </c>
      <c r="W55" s="21">
        <v>1</v>
      </c>
    </row>
    <row r="56" spans="1:23" s="2" customFormat="1" ht="30">
      <c r="A56" s="10" t="s">
        <v>562</v>
      </c>
      <c r="B56" s="17"/>
      <c r="C56" s="19">
        <v>44054</v>
      </c>
      <c r="D56" s="20">
        <v>1.2799257399300001E-2</v>
      </c>
      <c r="E56" s="17" t="s">
        <v>563</v>
      </c>
      <c r="F56" s="21">
        <v>340057</v>
      </c>
      <c r="G56" s="21">
        <v>729953</v>
      </c>
      <c r="H56" s="17" t="s">
        <v>404</v>
      </c>
      <c r="I56" s="17" t="s">
        <v>42</v>
      </c>
      <c r="J56" s="17" t="s">
        <v>284</v>
      </c>
      <c r="K56" s="17" t="s">
        <v>44</v>
      </c>
      <c r="L56" s="21" t="s">
        <v>564</v>
      </c>
      <c r="M56" s="22">
        <v>44054</v>
      </c>
      <c r="N56" s="23"/>
      <c r="O56" s="17" t="s">
        <v>91</v>
      </c>
      <c r="P56" s="21" t="s">
        <v>47</v>
      </c>
      <c r="Q56" s="21" t="s">
        <v>48</v>
      </c>
      <c r="R56" s="21">
        <v>1</v>
      </c>
      <c r="S56" s="21">
        <v>0</v>
      </c>
      <c r="T56" s="21">
        <v>1</v>
      </c>
      <c r="U56" s="21">
        <v>0</v>
      </c>
      <c r="V56" s="21">
        <v>0</v>
      </c>
      <c r="W56" s="21">
        <v>1</v>
      </c>
    </row>
    <row r="57" spans="1:23" s="2" customFormat="1" ht="30">
      <c r="A57" s="10" t="s">
        <v>565</v>
      </c>
      <c r="B57" s="17"/>
      <c r="C57" s="19">
        <v>44796</v>
      </c>
      <c r="D57" s="20">
        <v>0.108915452338</v>
      </c>
      <c r="E57" s="17" t="s">
        <v>566</v>
      </c>
      <c r="F57" s="21">
        <v>345024</v>
      </c>
      <c r="G57" s="21">
        <v>731414</v>
      </c>
      <c r="H57" s="17" t="s">
        <v>404</v>
      </c>
      <c r="I57" s="17" t="s">
        <v>42</v>
      </c>
      <c r="J57" s="17" t="s">
        <v>284</v>
      </c>
      <c r="K57" s="17" t="s">
        <v>44</v>
      </c>
      <c r="L57" s="21" t="s">
        <v>567</v>
      </c>
      <c r="M57" s="22">
        <v>44796</v>
      </c>
      <c r="N57" s="23"/>
      <c r="O57" s="17" t="s">
        <v>91</v>
      </c>
      <c r="P57" s="21" t="s">
        <v>47</v>
      </c>
      <c r="Q57" s="21" t="s">
        <v>48</v>
      </c>
      <c r="R57" s="21">
        <v>1</v>
      </c>
      <c r="S57" s="21">
        <v>1</v>
      </c>
      <c r="T57" s="21">
        <v>0</v>
      </c>
      <c r="U57" s="21">
        <v>0</v>
      </c>
      <c r="V57" s="21">
        <v>0</v>
      </c>
      <c r="W57" s="21">
        <v>1</v>
      </c>
    </row>
    <row r="58" spans="1:23" s="2" customFormat="1" ht="30">
      <c r="A58" s="10" t="s">
        <v>568</v>
      </c>
      <c r="B58" s="17"/>
      <c r="C58" s="19">
        <v>44993</v>
      </c>
      <c r="D58" s="20">
        <v>2.0024929999200001E-2</v>
      </c>
      <c r="E58" s="17" t="s">
        <v>569</v>
      </c>
      <c r="F58" s="21">
        <v>338908</v>
      </c>
      <c r="G58" s="21">
        <v>730689</v>
      </c>
      <c r="H58" s="17" t="s">
        <v>404</v>
      </c>
      <c r="I58" s="17" t="s">
        <v>42</v>
      </c>
      <c r="J58" s="17" t="s">
        <v>284</v>
      </c>
      <c r="K58" s="17" t="s">
        <v>44</v>
      </c>
      <c r="L58" s="21" t="s">
        <v>570</v>
      </c>
      <c r="M58" s="22">
        <v>44993</v>
      </c>
      <c r="N58" s="23"/>
      <c r="O58" s="17" t="s">
        <v>91</v>
      </c>
      <c r="P58" s="21" t="s">
        <v>47</v>
      </c>
      <c r="Q58" s="21" t="s">
        <v>48</v>
      </c>
      <c r="R58" s="21">
        <v>1</v>
      </c>
      <c r="S58" s="21">
        <v>0</v>
      </c>
      <c r="T58" s="21">
        <v>1</v>
      </c>
      <c r="U58" s="21">
        <v>0</v>
      </c>
      <c r="V58" s="21">
        <v>0</v>
      </c>
      <c r="W58" s="21">
        <v>1</v>
      </c>
    </row>
    <row r="59" spans="1:23" s="2" customFormat="1" ht="30">
      <c r="A59" s="16" t="s">
        <v>571</v>
      </c>
      <c r="B59" s="17"/>
      <c r="C59" s="19">
        <v>45128</v>
      </c>
      <c r="D59" s="20">
        <v>8.5897913524400002E-2</v>
      </c>
      <c r="E59" s="17" t="s">
        <v>572</v>
      </c>
      <c r="F59" s="21">
        <v>344271</v>
      </c>
      <c r="G59" s="21">
        <v>731367</v>
      </c>
      <c r="H59" s="17" t="s">
        <v>404</v>
      </c>
      <c r="I59" s="17" t="s">
        <v>42</v>
      </c>
      <c r="J59" s="17" t="s">
        <v>284</v>
      </c>
      <c r="K59" s="17" t="s">
        <v>44</v>
      </c>
      <c r="L59" s="21" t="s">
        <v>573</v>
      </c>
      <c r="M59" s="22">
        <v>45128</v>
      </c>
      <c r="N59" s="23"/>
      <c r="O59" s="17" t="s">
        <v>91</v>
      </c>
      <c r="P59" s="21" t="s">
        <v>47</v>
      </c>
      <c r="Q59" s="21" t="s">
        <v>48</v>
      </c>
      <c r="R59" s="21">
        <v>1</v>
      </c>
      <c r="S59" s="21">
        <v>1</v>
      </c>
      <c r="T59" s="21">
        <v>0</v>
      </c>
      <c r="U59" s="21">
        <v>0</v>
      </c>
      <c r="V59" s="21">
        <v>0</v>
      </c>
      <c r="W59" s="21">
        <v>1</v>
      </c>
    </row>
    <row r="60" spans="1:23" s="2" customFormat="1">
      <c r="A60" s="36"/>
      <c r="B60" s="27"/>
      <c r="C60" s="25"/>
      <c r="D60" s="26"/>
      <c r="E60" s="27"/>
      <c r="F60" s="28"/>
      <c r="G60" s="28"/>
      <c r="H60" s="27"/>
      <c r="I60" s="27"/>
      <c r="J60" s="27"/>
      <c r="K60" s="27"/>
      <c r="L60" s="28"/>
      <c r="M60" s="29"/>
      <c r="N60" s="30"/>
      <c r="O60" s="27"/>
      <c r="P60" s="28"/>
      <c r="Q60" s="28"/>
      <c r="R60" s="28"/>
      <c r="S60" s="28"/>
      <c r="T60" s="28"/>
      <c r="U60" s="28"/>
      <c r="V60" s="28"/>
      <c r="W60" s="28"/>
    </row>
    <row r="61" spans="1:23">
      <c r="A61" s="81"/>
      <c r="B61" s="82"/>
      <c r="C61" s="83"/>
      <c r="D61" s="84"/>
      <c r="E61" s="82"/>
      <c r="F61" s="85"/>
      <c r="G61" s="85"/>
      <c r="H61" s="82"/>
      <c r="I61" s="82"/>
      <c r="J61" s="82"/>
      <c r="K61" s="82"/>
      <c r="L61" s="85"/>
      <c r="M61" s="86"/>
      <c r="N61" s="87"/>
      <c r="O61" s="82"/>
      <c r="P61" s="85"/>
      <c r="Q61" s="85"/>
      <c r="R61" s="85">
        <f>SUBTOTAL(109,Table5[Site capacity])</f>
        <v>69</v>
      </c>
      <c r="S61" s="85">
        <f>SUBTOTAL(109,Table5[No of houses])</f>
        <v>43</v>
      </c>
      <c r="T61" s="85">
        <f>SUBTOTAL(109,Table5[No of flats])</f>
        <v>26</v>
      </c>
      <c r="U61" s="85">
        <f>SUBTOTAL(109,Table5[Plots complete in survey year 23/24])</f>
        <v>0</v>
      </c>
      <c r="V61" s="85">
        <f>SUBTOTAL(109,Table5[Total completions])</f>
        <v>0</v>
      </c>
      <c r="W61" s="85">
        <f>SUBTOTAL(109,Table5[Units to build])</f>
        <v>64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845D3-F284-484B-9B29-93D81BC8815D}">
  <dimension ref="A1:AP43"/>
  <sheetViews>
    <sheetView zoomScale="55" zoomScaleNormal="55" workbookViewId="0">
      <pane xSplit="1" ySplit="4" topLeftCell="B21" activePane="bottomRight" state="frozen"/>
      <selection pane="bottomRight" activeCell="G12" sqref="G12"/>
      <selection pane="bottomLeft" activeCell="A2" sqref="A2"/>
      <selection pane="topRight" activeCell="B1" sqref="B1"/>
    </sheetView>
  </sheetViews>
  <sheetFormatPr defaultRowHeight="15"/>
  <cols>
    <col min="1" max="1" width="30.42578125" style="100" customWidth="1"/>
    <col min="2" max="2" width="16.42578125" customWidth="1"/>
    <col min="3" max="3" width="17.140625" bestFit="1" customWidth="1"/>
    <col min="4" max="4" width="13.85546875" customWidth="1"/>
    <col min="5" max="5" width="29" customWidth="1"/>
    <col min="6" max="6" width="9.140625" customWidth="1"/>
    <col min="7" max="8" width="10.140625" customWidth="1"/>
    <col min="9" max="9" width="16.5703125" customWidth="1"/>
    <col min="10" max="10" width="30.42578125" customWidth="1"/>
    <col min="11" max="11" width="12.7109375" customWidth="1"/>
    <col min="12" max="12" width="17.7109375" customWidth="1"/>
    <col min="13" max="13" width="13.28515625" customWidth="1"/>
    <col min="14" max="14" width="17.85546875" customWidth="1"/>
    <col min="15" max="15" width="15.140625" customWidth="1"/>
    <col min="16" max="16" width="12.7109375" customWidth="1"/>
    <col min="17" max="17" width="11.140625" customWidth="1"/>
    <col min="18" max="18" width="13.5703125" customWidth="1"/>
    <col min="19" max="19" width="13.42578125" customWidth="1"/>
    <col min="20" max="20" width="19.42578125" customWidth="1"/>
    <col min="21" max="21" width="13.85546875" customWidth="1"/>
    <col min="22" max="22" width="11.42578125" customWidth="1"/>
    <col min="23" max="23" width="16.140625" customWidth="1"/>
    <col min="24" max="24" width="18" customWidth="1"/>
    <col min="25" max="25" width="14" customWidth="1"/>
    <col min="26" max="26" width="88.42578125" customWidth="1"/>
    <col min="27" max="27" width="79.140625" customWidth="1"/>
    <col min="28" max="28" width="58.42578125" customWidth="1"/>
    <col min="29" max="37" width="12.5703125" customWidth="1"/>
    <col min="38" max="38" width="19.5703125" customWidth="1"/>
    <col min="39" max="39" width="34" customWidth="1"/>
    <col min="40" max="40" width="28.7109375" customWidth="1"/>
    <col min="41" max="41" width="32.85546875" customWidth="1"/>
    <col min="42" max="42" width="33.28515625" customWidth="1"/>
  </cols>
  <sheetData>
    <row r="1" spans="1:35" ht="18.75">
      <c r="A1" s="122" t="s">
        <v>574</v>
      </c>
      <c r="B1" s="121"/>
      <c r="C1" s="119"/>
      <c r="D1" s="120"/>
      <c r="E1" s="118"/>
      <c r="F1" s="3"/>
      <c r="G1" s="3"/>
      <c r="H1" s="1"/>
      <c r="I1" s="1"/>
      <c r="J1" s="1"/>
      <c r="K1" s="1"/>
      <c r="L1" s="3"/>
      <c r="M1" s="9"/>
      <c r="N1" s="9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8.75">
      <c r="A2" s="122"/>
      <c r="B2" s="121"/>
      <c r="C2" s="119"/>
      <c r="D2" s="120"/>
      <c r="E2" s="118"/>
      <c r="F2" s="3"/>
      <c r="G2" s="3"/>
      <c r="H2" s="1"/>
      <c r="I2" s="1"/>
      <c r="J2" s="1"/>
      <c r="K2" s="1"/>
      <c r="L2" s="3"/>
      <c r="M2" s="9"/>
      <c r="N2" s="9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>
      <c r="A3" s="97" t="s">
        <v>575</v>
      </c>
      <c r="B3" s="1"/>
      <c r="C3" s="12"/>
      <c r="D3" s="13"/>
      <c r="E3" s="1"/>
      <c r="F3" s="3"/>
      <c r="G3" s="3"/>
      <c r="H3" s="1"/>
      <c r="I3" s="1"/>
      <c r="J3" s="1"/>
      <c r="K3" s="1"/>
      <c r="L3" s="3"/>
      <c r="M3" s="52"/>
      <c r="N3" s="3"/>
      <c r="O3" s="52"/>
      <c r="P3" s="1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5" s="56" customFormat="1" ht="62.25" customHeight="1" thickBot="1">
      <c r="A4" s="98" t="s">
        <v>4</v>
      </c>
      <c r="B4" s="31" t="s">
        <v>400</v>
      </c>
      <c r="C4" s="32" t="s">
        <v>6</v>
      </c>
      <c r="D4" s="33" t="s">
        <v>7</v>
      </c>
      <c r="E4" s="31" t="s">
        <v>8</v>
      </c>
      <c r="F4" s="34" t="s">
        <v>9</v>
      </c>
      <c r="G4" s="34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34" t="s">
        <v>15</v>
      </c>
      <c r="M4" s="35" t="s">
        <v>16</v>
      </c>
      <c r="N4" s="34" t="s">
        <v>576</v>
      </c>
      <c r="O4" s="35" t="s">
        <v>17</v>
      </c>
      <c r="P4" s="31" t="s">
        <v>18</v>
      </c>
      <c r="Q4" s="34" t="s">
        <v>19</v>
      </c>
      <c r="R4" s="34" t="s">
        <v>20</v>
      </c>
      <c r="S4" s="34" t="s">
        <v>21</v>
      </c>
      <c r="T4" s="34" t="s">
        <v>577</v>
      </c>
      <c r="U4" s="34" t="s">
        <v>22</v>
      </c>
      <c r="V4" s="34" t="s">
        <v>23</v>
      </c>
      <c r="W4" s="34" t="s">
        <v>24</v>
      </c>
      <c r="X4" s="34" t="s">
        <v>25</v>
      </c>
      <c r="Y4" s="34" t="s">
        <v>26</v>
      </c>
    </row>
    <row r="5" spans="1:35" s="2" customFormat="1" ht="80.25" customHeight="1">
      <c r="A5" s="102">
        <v>200719</v>
      </c>
      <c r="B5" s="77"/>
      <c r="C5" s="78">
        <v>2007</v>
      </c>
      <c r="D5" s="79">
        <v>0.14000000000000001</v>
      </c>
      <c r="E5" s="77" t="s">
        <v>578</v>
      </c>
      <c r="F5" s="67">
        <v>347257</v>
      </c>
      <c r="G5" s="67">
        <v>730953</v>
      </c>
      <c r="H5" s="77" t="s">
        <v>41</v>
      </c>
      <c r="I5" s="77" t="s">
        <v>579</v>
      </c>
      <c r="J5" s="77" t="s">
        <v>580</v>
      </c>
      <c r="K5" s="77" t="s">
        <v>44</v>
      </c>
      <c r="L5" s="67" t="s">
        <v>581</v>
      </c>
      <c r="M5" s="80">
        <v>40791</v>
      </c>
      <c r="N5" s="67" t="s">
        <v>582</v>
      </c>
      <c r="O5" s="80">
        <v>45351</v>
      </c>
      <c r="P5" s="77" t="s">
        <v>91</v>
      </c>
      <c r="Q5" s="67" t="s">
        <v>47</v>
      </c>
      <c r="R5" s="67" t="s">
        <v>48</v>
      </c>
      <c r="S5" s="67">
        <v>11</v>
      </c>
      <c r="T5" s="67">
        <v>0</v>
      </c>
      <c r="U5" s="67">
        <v>0</v>
      </c>
      <c r="V5" s="67">
        <v>11</v>
      </c>
      <c r="W5" s="67">
        <v>1</v>
      </c>
      <c r="X5" s="67">
        <v>11</v>
      </c>
      <c r="Y5" s="67">
        <v>0</v>
      </c>
    </row>
    <row r="6" spans="1:35" s="2" customFormat="1" ht="57" customHeight="1">
      <c r="A6" s="103">
        <v>201506</v>
      </c>
      <c r="B6" s="17"/>
      <c r="C6" s="19">
        <v>2015</v>
      </c>
      <c r="D6" s="20">
        <v>0.12</v>
      </c>
      <c r="E6" s="17" t="s">
        <v>583</v>
      </c>
      <c r="F6" s="21">
        <v>340818</v>
      </c>
      <c r="G6" s="21">
        <v>733650</v>
      </c>
      <c r="H6" s="17" t="s">
        <v>41</v>
      </c>
      <c r="I6" s="17" t="s">
        <v>579</v>
      </c>
      <c r="J6" s="17" t="s">
        <v>584</v>
      </c>
      <c r="K6" s="17" t="s">
        <v>44</v>
      </c>
      <c r="L6" s="21" t="s">
        <v>585</v>
      </c>
      <c r="M6" s="22">
        <v>42951</v>
      </c>
      <c r="N6" s="21" t="s">
        <v>586</v>
      </c>
      <c r="O6" s="22">
        <v>45069</v>
      </c>
      <c r="P6" s="17" t="s">
        <v>91</v>
      </c>
      <c r="Q6" s="21" t="s">
        <v>47</v>
      </c>
      <c r="R6" s="21" t="s">
        <v>48</v>
      </c>
      <c r="S6" s="21">
        <v>4</v>
      </c>
      <c r="T6" s="21">
        <v>0</v>
      </c>
      <c r="U6" s="21">
        <v>4</v>
      </c>
      <c r="V6" s="21">
        <v>0</v>
      </c>
      <c r="W6" s="21">
        <v>4</v>
      </c>
      <c r="X6" s="21">
        <v>4</v>
      </c>
      <c r="Y6" s="21">
        <v>0</v>
      </c>
    </row>
    <row r="7" spans="1:35" s="2" customFormat="1">
      <c r="A7" s="103">
        <v>201812</v>
      </c>
      <c r="B7" s="17"/>
      <c r="C7" s="19">
        <v>2018</v>
      </c>
      <c r="D7" s="20">
        <v>0.1</v>
      </c>
      <c r="E7" s="17" t="s">
        <v>587</v>
      </c>
      <c r="F7" s="21">
        <v>341183</v>
      </c>
      <c r="G7" s="21">
        <v>731151</v>
      </c>
      <c r="H7" s="17" t="s">
        <v>41</v>
      </c>
      <c r="I7" s="17" t="s">
        <v>579</v>
      </c>
      <c r="J7" s="17" t="s">
        <v>588</v>
      </c>
      <c r="K7" s="17" t="s">
        <v>141</v>
      </c>
      <c r="L7" s="21" t="s">
        <v>589</v>
      </c>
      <c r="M7" s="22">
        <v>43454</v>
      </c>
      <c r="N7" s="21" t="s">
        <v>590</v>
      </c>
      <c r="O7" s="22">
        <v>45264</v>
      </c>
      <c r="P7" s="17" t="s">
        <v>91</v>
      </c>
      <c r="Q7" s="21" t="s">
        <v>47</v>
      </c>
      <c r="R7" s="21" t="s">
        <v>48</v>
      </c>
      <c r="S7" s="21">
        <v>16</v>
      </c>
      <c r="T7" s="21">
        <v>0</v>
      </c>
      <c r="U7" s="21">
        <v>0</v>
      </c>
      <c r="V7" s="21">
        <v>16</v>
      </c>
      <c r="W7" s="21">
        <v>16</v>
      </c>
      <c r="X7" s="21">
        <v>16</v>
      </c>
      <c r="Y7" s="21">
        <v>0</v>
      </c>
    </row>
    <row r="8" spans="1:35" s="2" customFormat="1" ht="30">
      <c r="A8" s="103">
        <v>202215</v>
      </c>
      <c r="B8" s="17"/>
      <c r="C8" s="23">
        <v>2022</v>
      </c>
      <c r="D8" s="20">
        <v>0.13</v>
      </c>
      <c r="E8" s="17" t="s">
        <v>591</v>
      </c>
      <c r="F8" s="21">
        <v>338960</v>
      </c>
      <c r="G8" s="21">
        <v>733333</v>
      </c>
      <c r="H8" s="17" t="s">
        <v>592</v>
      </c>
      <c r="I8" s="17" t="s">
        <v>579</v>
      </c>
      <c r="J8" s="17" t="s">
        <v>284</v>
      </c>
      <c r="K8" s="17" t="s">
        <v>44</v>
      </c>
      <c r="L8" s="21" t="s">
        <v>593</v>
      </c>
      <c r="M8" s="22">
        <v>44802</v>
      </c>
      <c r="N8" s="21" t="s">
        <v>594</v>
      </c>
      <c r="O8" s="22">
        <v>45366</v>
      </c>
      <c r="P8" s="17" t="s">
        <v>91</v>
      </c>
      <c r="Q8" s="21" t="s">
        <v>47</v>
      </c>
      <c r="R8" s="21" t="s">
        <v>48</v>
      </c>
      <c r="S8" s="21">
        <v>1</v>
      </c>
      <c r="T8" s="21">
        <v>0</v>
      </c>
      <c r="U8" s="21">
        <v>1</v>
      </c>
      <c r="V8" s="21">
        <v>0</v>
      </c>
      <c r="W8" s="21">
        <v>1</v>
      </c>
      <c r="X8" s="21">
        <v>1</v>
      </c>
      <c r="Y8" s="21">
        <v>0</v>
      </c>
    </row>
    <row r="9" spans="1:35" s="2" customFormat="1" ht="30">
      <c r="A9" s="95" t="s">
        <v>595</v>
      </c>
      <c r="B9" s="17" t="s">
        <v>596</v>
      </c>
      <c r="C9" s="19">
        <v>43419</v>
      </c>
      <c r="D9" s="20">
        <v>0.47445511843999999</v>
      </c>
      <c r="E9" s="17" t="s">
        <v>597</v>
      </c>
      <c r="F9" s="21">
        <v>343571</v>
      </c>
      <c r="G9" s="21">
        <v>733519</v>
      </c>
      <c r="H9" s="17" t="s">
        <v>41</v>
      </c>
      <c r="I9" s="17" t="s">
        <v>579</v>
      </c>
      <c r="J9" s="17" t="s">
        <v>598</v>
      </c>
      <c r="K9" s="17" t="s">
        <v>133</v>
      </c>
      <c r="L9" s="21" t="s">
        <v>599</v>
      </c>
      <c r="M9" s="22">
        <v>43727</v>
      </c>
      <c r="N9" s="21" t="s">
        <v>600</v>
      </c>
      <c r="O9" s="22">
        <v>45057</v>
      </c>
      <c r="P9" s="17" t="s">
        <v>91</v>
      </c>
      <c r="Q9" s="21" t="s">
        <v>47</v>
      </c>
      <c r="R9" s="21" t="s">
        <v>47</v>
      </c>
      <c r="S9" s="21">
        <v>13</v>
      </c>
      <c r="T9" s="21">
        <v>0</v>
      </c>
      <c r="U9" s="21">
        <v>13</v>
      </c>
      <c r="V9" s="21">
        <v>0</v>
      </c>
      <c r="W9" s="21">
        <v>2</v>
      </c>
      <c r="X9" s="21">
        <v>13</v>
      </c>
      <c r="Y9" s="21">
        <v>0</v>
      </c>
    </row>
    <row r="10" spans="1:35" s="2" customFormat="1" ht="30">
      <c r="A10" s="95" t="s">
        <v>601</v>
      </c>
      <c r="B10" s="17"/>
      <c r="C10" s="19">
        <v>41365</v>
      </c>
      <c r="D10" s="20">
        <v>1.22031784986</v>
      </c>
      <c r="E10" s="17" t="s">
        <v>602</v>
      </c>
      <c r="F10" s="21">
        <v>342685</v>
      </c>
      <c r="G10" s="21">
        <v>732806</v>
      </c>
      <c r="H10" s="17" t="s">
        <v>41</v>
      </c>
      <c r="I10" s="17" t="s">
        <v>579</v>
      </c>
      <c r="J10" s="17" t="s">
        <v>166</v>
      </c>
      <c r="K10" s="17" t="s">
        <v>141</v>
      </c>
      <c r="L10" s="21" t="s">
        <v>603</v>
      </c>
      <c r="M10" s="22">
        <v>44356</v>
      </c>
      <c r="N10" s="21" t="s">
        <v>604</v>
      </c>
      <c r="O10" s="22">
        <v>45377</v>
      </c>
      <c r="P10" s="17" t="s">
        <v>91</v>
      </c>
      <c r="Q10" s="21" t="s">
        <v>47</v>
      </c>
      <c r="R10" s="21" t="s">
        <v>48</v>
      </c>
      <c r="S10" s="21">
        <v>29</v>
      </c>
      <c r="T10" s="21">
        <v>0</v>
      </c>
      <c r="U10" s="21">
        <v>19</v>
      </c>
      <c r="V10" s="21">
        <v>10</v>
      </c>
      <c r="W10" s="21">
        <v>29</v>
      </c>
      <c r="X10" s="21">
        <v>29</v>
      </c>
      <c r="Y10" s="21">
        <v>0</v>
      </c>
    </row>
    <row r="11" spans="1:35" s="2" customFormat="1" ht="35.1" customHeight="1">
      <c r="A11" s="95" t="s">
        <v>605</v>
      </c>
      <c r="B11" s="17"/>
      <c r="C11" s="19">
        <v>42213</v>
      </c>
      <c r="D11" s="20">
        <v>0.19663273381099999</v>
      </c>
      <c r="E11" s="17" t="s">
        <v>606</v>
      </c>
      <c r="F11" s="21">
        <v>343984</v>
      </c>
      <c r="G11" s="21">
        <v>731379</v>
      </c>
      <c r="H11" s="17" t="s">
        <v>41</v>
      </c>
      <c r="I11" s="17" t="s">
        <v>579</v>
      </c>
      <c r="J11" s="17" t="s">
        <v>284</v>
      </c>
      <c r="K11" s="17" t="s">
        <v>44</v>
      </c>
      <c r="L11" s="21" t="s">
        <v>607</v>
      </c>
      <c r="M11" s="22">
        <v>43139</v>
      </c>
      <c r="N11" s="21" t="s">
        <v>608</v>
      </c>
      <c r="O11" s="22">
        <v>45020</v>
      </c>
      <c r="P11" s="17" t="s">
        <v>91</v>
      </c>
      <c r="Q11" s="21" t="s">
        <v>47</v>
      </c>
      <c r="R11" s="21" t="s">
        <v>48</v>
      </c>
      <c r="S11" s="21">
        <v>7</v>
      </c>
      <c r="T11" s="21">
        <v>0</v>
      </c>
      <c r="U11" s="21">
        <v>0</v>
      </c>
      <c r="V11" s="21">
        <v>7</v>
      </c>
      <c r="W11" s="21">
        <v>7</v>
      </c>
      <c r="X11" s="21">
        <v>7</v>
      </c>
      <c r="Y11" s="21">
        <v>0</v>
      </c>
    </row>
    <row r="12" spans="1:35" s="2" customFormat="1">
      <c r="A12" s="95" t="s">
        <v>609</v>
      </c>
      <c r="B12" s="17"/>
      <c r="C12" s="19">
        <v>42552</v>
      </c>
      <c r="D12" s="20">
        <v>0.45959589999400002</v>
      </c>
      <c r="E12" s="17" t="s">
        <v>610</v>
      </c>
      <c r="F12" s="21">
        <v>337271</v>
      </c>
      <c r="G12" s="21">
        <v>731747</v>
      </c>
      <c r="H12" s="17" t="s">
        <v>41</v>
      </c>
      <c r="I12" s="17" t="s">
        <v>579</v>
      </c>
      <c r="J12" s="17" t="s">
        <v>611</v>
      </c>
      <c r="K12" s="17" t="s">
        <v>44</v>
      </c>
      <c r="L12" s="21" t="s">
        <v>612</v>
      </c>
      <c r="M12" s="22">
        <v>42552</v>
      </c>
      <c r="N12" s="21" t="s">
        <v>613</v>
      </c>
      <c r="O12" s="22">
        <v>45078</v>
      </c>
      <c r="P12" s="17" t="s">
        <v>91</v>
      </c>
      <c r="Q12" s="21" t="s">
        <v>47</v>
      </c>
      <c r="R12" s="21" t="s">
        <v>48</v>
      </c>
      <c r="S12" s="21">
        <v>14</v>
      </c>
      <c r="T12" s="21">
        <v>0</v>
      </c>
      <c r="U12" s="21">
        <v>14</v>
      </c>
      <c r="V12" s="21">
        <v>0</v>
      </c>
      <c r="W12" s="21">
        <v>14</v>
      </c>
      <c r="X12" s="21">
        <v>14</v>
      </c>
      <c r="Y12" s="21">
        <v>0</v>
      </c>
    </row>
    <row r="13" spans="1:35" s="2" customFormat="1" ht="30">
      <c r="A13" s="95" t="s">
        <v>614</v>
      </c>
      <c r="B13" s="17" t="s">
        <v>213</v>
      </c>
      <c r="C13" s="19">
        <v>43024</v>
      </c>
      <c r="D13" s="20">
        <v>2.1475714806699999</v>
      </c>
      <c r="E13" s="17" t="s">
        <v>615</v>
      </c>
      <c r="F13" s="21">
        <v>343648</v>
      </c>
      <c r="G13" s="21">
        <v>733206</v>
      </c>
      <c r="H13" s="17" t="s">
        <v>41</v>
      </c>
      <c r="I13" s="17" t="s">
        <v>579</v>
      </c>
      <c r="J13" s="17" t="s">
        <v>177</v>
      </c>
      <c r="K13" s="17" t="s">
        <v>44</v>
      </c>
      <c r="L13" s="21" t="s">
        <v>616</v>
      </c>
      <c r="M13" s="22">
        <v>43024</v>
      </c>
      <c r="N13" s="21" t="s">
        <v>617</v>
      </c>
      <c r="O13" s="22">
        <v>45198</v>
      </c>
      <c r="P13" s="17" t="s">
        <v>91</v>
      </c>
      <c r="Q13" s="21" t="s">
        <v>47</v>
      </c>
      <c r="R13" s="21" t="s">
        <v>47</v>
      </c>
      <c r="S13" s="21">
        <v>43</v>
      </c>
      <c r="T13" s="21">
        <v>3</v>
      </c>
      <c r="U13" s="21">
        <v>40</v>
      </c>
      <c r="V13" s="21">
        <v>0</v>
      </c>
      <c r="W13" s="21">
        <v>3</v>
      </c>
      <c r="X13" s="21">
        <v>40</v>
      </c>
      <c r="Y13" s="21">
        <v>0</v>
      </c>
    </row>
    <row r="14" spans="1:35" s="2" customFormat="1" ht="30">
      <c r="A14" s="94" t="s">
        <v>618</v>
      </c>
      <c r="B14" s="17"/>
      <c r="C14" s="19">
        <v>43227</v>
      </c>
      <c r="D14" s="20">
        <v>0.13366075307799999</v>
      </c>
      <c r="E14" s="17" t="s">
        <v>619</v>
      </c>
      <c r="F14" s="21">
        <v>337685</v>
      </c>
      <c r="G14" s="21">
        <v>729805</v>
      </c>
      <c r="H14" s="17" t="s">
        <v>404</v>
      </c>
      <c r="I14" s="17" t="s">
        <v>579</v>
      </c>
      <c r="J14" s="17" t="s">
        <v>284</v>
      </c>
      <c r="K14" s="17" t="s">
        <v>44</v>
      </c>
      <c r="L14" s="21" t="s">
        <v>620</v>
      </c>
      <c r="M14" s="22">
        <v>44323</v>
      </c>
      <c r="N14" s="21" t="s">
        <v>621</v>
      </c>
      <c r="O14" s="22">
        <v>45170</v>
      </c>
      <c r="P14" s="17" t="s">
        <v>91</v>
      </c>
      <c r="Q14" s="21" t="s">
        <v>47</v>
      </c>
      <c r="R14" s="21" t="s">
        <v>48</v>
      </c>
      <c r="S14" s="21">
        <v>1</v>
      </c>
      <c r="T14" s="21">
        <v>0</v>
      </c>
      <c r="U14" s="21">
        <v>1</v>
      </c>
      <c r="V14" s="21">
        <v>0</v>
      </c>
      <c r="W14" s="21">
        <v>1</v>
      </c>
      <c r="X14" s="21">
        <v>1</v>
      </c>
      <c r="Y14" s="21">
        <v>0</v>
      </c>
      <c r="Z14" s="17"/>
      <c r="AA14" s="17"/>
    </row>
    <row r="15" spans="1:35" s="2" customFormat="1">
      <c r="A15" s="94" t="s">
        <v>622</v>
      </c>
      <c r="B15" s="17"/>
      <c r="C15" s="19">
        <v>43349</v>
      </c>
      <c r="D15" s="20">
        <v>2.1745650000700001E-2</v>
      </c>
      <c r="E15" s="17" t="s">
        <v>623</v>
      </c>
      <c r="F15" s="21">
        <v>340324</v>
      </c>
      <c r="G15" s="21">
        <v>730464</v>
      </c>
      <c r="H15" s="17" t="s">
        <v>404</v>
      </c>
      <c r="I15" s="17" t="s">
        <v>579</v>
      </c>
      <c r="J15" s="17" t="s">
        <v>284</v>
      </c>
      <c r="K15" s="17" t="s">
        <v>44</v>
      </c>
      <c r="L15" s="21" t="s">
        <v>624</v>
      </c>
      <c r="M15" s="22">
        <v>43349</v>
      </c>
      <c r="N15" s="21" t="s">
        <v>625</v>
      </c>
      <c r="O15" s="22">
        <v>45028</v>
      </c>
      <c r="P15" s="17" t="s">
        <v>91</v>
      </c>
      <c r="Q15" s="21" t="s">
        <v>47</v>
      </c>
      <c r="R15" s="21" t="s">
        <v>48</v>
      </c>
      <c r="S15" s="21">
        <v>2</v>
      </c>
      <c r="T15" s="21">
        <v>0</v>
      </c>
      <c r="U15" s="21">
        <v>0</v>
      </c>
      <c r="V15" s="21">
        <v>2</v>
      </c>
      <c r="W15" s="21">
        <v>2</v>
      </c>
      <c r="X15" s="21">
        <v>2</v>
      </c>
      <c r="Y15" s="21">
        <v>0</v>
      </c>
      <c r="Z15" s="17"/>
      <c r="AA15" s="17"/>
    </row>
    <row r="16" spans="1:35" s="2" customFormat="1" ht="30">
      <c r="A16" s="94" t="s">
        <v>626</v>
      </c>
      <c r="B16" s="17"/>
      <c r="C16" s="19">
        <v>43388</v>
      </c>
      <c r="D16" s="20">
        <v>8.4969977317799997E-2</v>
      </c>
      <c r="E16" s="17" t="s">
        <v>627</v>
      </c>
      <c r="F16" s="21">
        <v>336537</v>
      </c>
      <c r="G16" s="21">
        <v>729831</v>
      </c>
      <c r="H16" s="17" t="s">
        <v>404</v>
      </c>
      <c r="I16" s="17" t="s">
        <v>579</v>
      </c>
      <c r="J16" s="17" t="s">
        <v>284</v>
      </c>
      <c r="K16" s="17" t="s">
        <v>44</v>
      </c>
      <c r="L16" s="21" t="s">
        <v>628</v>
      </c>
      <c r="M16" s="22">
        <v>43951</v>
      </c>
      <c r="N16" s="21" t="s">
        <v>629</v>
      </c>
      <c r="O16" s="22">
        <v>45231</v>
      </c>
      <c r="P16" s="17" t="s">
        <v>91</v>
      </c>
      <c r="Q16" s="21" t="s">
        <v>47</v>
      </c>
      <c r="R16" s="21" t="s">
        <v>48</v>
      </c>
      <c r="S16" s="21">
        <v>1</v>
      </c>
      <c r="T16" s="21">
        <v>0</v>
      </c>
      <c r="U16" s="21">
        <v>1</v>
      </c>
      <c r="V16" s="21">
        <v>0</v>
      </c>
      <c r="W16" s="21">
        <v>1</v>
      </c>
      <c r="X16" s="21">
        <v>1</v>
      </c>
      <c r="Y16" s="21">
        <v>0</v>
      </c>
      <c r="Z16" s="17"/>
      <c r="AA16" s="17"/>
    </row>
    <row r="17" spans="1:41" s="2" customFormat="1" ht="30">
      <c r="A17" s="94" t="s">
        <v>630</v>
      </c>
      <c r="B17" s="17"/>
      <c r="C17" s="19">
        <v>43613</v>
      </c>
      <c r="D17" s="20">
        <v>6.4485811115200002</v>
      </c>
      <c r="E17" s="17" t="s">
        <v>631</v>
      </c>
      <c r="F17" s="21">
        <v>334641</v>
      </c>
      <c r="G17" s="21">
        <v>732800</v>
      </c>
      <c r="H17" s="17" t="s">
        <v>41</v>
      </c>
      <c r="I17" s="17" t="s">
        <v>579</v>
      </c>
      <c r="J17" s="17" t="s">
        <v>632</v>
      </c>
      <c r="K17" s="17" t="s">
        <v>44</v>
      </c>
      <c r="L17" s="21" t="s">
        <v>633</v>
      </c>
      <c r="M17" s="22">
        <v>43613</v>
      </c>
      <c r="N17" s="21" t="s">
        <v>634</v>
      </c>
      <c r="O17" s="22">
        <v>45083</v>
      </c>
      <c r="P17" s="17" t="s">
        <v>91</v>
      </c>
      <c r="Q17" s="21" t="s">
        <v>47</v>
      </c>
      <c r="R17" s="21" t="s">
        <v>48</v>
      </c>
      <c r="S17" s="21">
        <v>54</v>
      </c>
      <c r="T17" s="21">
        <v>0</v>
      </c>
      <c r="U17" s="21">
        <v>54</v>
      </c>
      <c r="V17" s="21">
        <v>0</v>
      </c>
      <c r="W17" s="21">
        <v>1</v>
      </c>
      <c r="X17" s="21">
        <v>54</v>
      </c>
      <c r="Y17" s="21">
        <v>0</v>
      </c>
      <c r="Z17" s="17"/>
      <c r="AA17" s="17"/>
    </row>
    <row r="18" spans="1:41" s="2" customFormat="1" ht="30">
      <c r="A18" s="94" t="s">
        <v>635</v>
      </c>
      <c r="B18" s="17"/>
      <c r="C18" s="19">
        <v>43763</v>
      </c>
      <c r="D18" s="20">
        <v>0.21775256961200001</v>
      </c>
      <c r="E18" s="17" t="s">
        <v>56</v>
      </c>
      <c r="F18" s="21">
        <v>345105</v>
      </c>
      <c r="G18" s="21">
        <v>733477</v>
      </c>
      <c r="H18" s="17" t="s">
        <v>404</v>
      </c>
      <c r="I18" s="17" t="s">
        <v>579</v>
      </c>
      <c r="J18" s="17" t="s">
        <v>636</v>
      </c>
      <c r="K18" s="17" t="s">
        <v>44</v>
      </c>
      <c r="L18" s="21" t="s">
        <v>637</v>
      </c>
      <c r="M18" s="22">
        <v>45140</v>
      </c>
      <c r="N18" s="21" t="s">
        <v>638</v>
      </c>
      <c r="O18" s="22">
        <v>45376</v>
      </c>
      <c r="P18" s="17" t="s">
        <v>91</v>
      </c>
      <c r="Q18" s="21" t="s">
        <v>47</v>
      </c>
      <c r="R18" s="21" t="s">
        <v>48</v>
      </c>
      <c r="S18" s="21">
        <v>2</v>
      </c>
      <c r="T18" s="21">
        <v>0</v>
      </c>
      <c r="U18" s="21">
        <v>2</v>
      </c>
      <c r="V18" s="21">
        <v>0</v>
      </c>
      <c r="W18" s="21">
        <v>2</v>
      </c>
      <c r="X18" s="21">
        <v>2</v>
      </c>
      <c r="Y18" s="21">
        <v>0</v>
      </c>
      <c r="Z18" s="17"/>
      <c r="AA18" s="17"/>
    </row>
    <row r="19" spans="1:41" s="2" customFormat="1" ht="30">
      <c r="A19" s="94" t="s">
        <v>639</v>
      </c>
      <c r="B19" s="17"/>
      <c r="C19" s="19">
        <v>43971</v>
      </c>
      <c r="D19" s="20">
        <v>2.7587520728200001E-2</v>
      </c>
      <c r="E19" s="17" t="s">
        <v>640</v>
      </c>
      <c r="F19" s="21">
        <v>339426</v>
      </c>
      <c r="G19" s="21">
        <v>730922</v>
      </c>
      <c r="H19" s="17" t="s">
        <v>404</v>
      </c>
      <c r="I19" s="17" t="s">
        <v>579</v>
      </c>
      <c r="J19" s="17" t="s">
        <v>284</v>
      </c>
      <c r="K19" s="17" t="s">
        <v>44</v>
      </c>
      <c r="L19" s="21" t="s">
        <v>641</v>
      </c>
      <c r="M19" s="22">
        <v>43971</v>
      </c>
      <c r="N19" s="21" t="s">
        <v>642</v>
      </c>
      <c r="O19" s="22">
        <v>45321</v>
      </c>
      <c r="P19" s="17" t="s">
        <v>91</v>
      </c>
      <c r="Q19" s="21" t="s">
        <v>47</v>
      </c>
      <c r="R19" s="21" t="s">
        <v>48</v>
      </c>
      <c r="S19" s="21">
        <v>1</v>
      </c>
      <c r="T19" s="21">
        <v>0</v>
      </c>
      <c r="U19" s="21">
        <v>1</v>
      </c>
      <c r="V19" s="21">
        <v>0</v>
      </c>
      <c r="W19" s="21">
        <v>1</v>
      </c>
      <c r="X19" s="21">
        <v>1</v>
      </c>
      <c r="Y19" s="21">
        <v>0</v>
      </c>
      <c r="Z19" s="17"/>
      <c r="AA19" s="17"/>
    </row>
    <row r="20" spans="1:41" s="2" customFormat="1">
      <c r="A20" s="94" t="s">
        <v>643</v>
      </c>
      <c r="B20" s="17"/>
      <c r="C20" s="19">
        <v>44007</v>
      </c>
      <c r="D20" s="20">
        <v>0.115366251283</v>
      </c>
      <c r="E20" s="17" t="s">
        <v>644</v>
      </c>
      <c r="F20" s="21">
        <v>344896</v>
      </c>
      <c r="G20" s="21">
        <v>731442</v>
      </c>
      <c r="H20" s="17" t="s">
        <v>404</v>
      </c>
      <c r="I20" s="17" t="s">
        <v>579</v>
      </c>
      <c r="J20" s="17" t="s">
        <v>284</v>
      </c>
      <c r="K20" s="17" t="s">
        <v>44</v>
      </c>
      <c r="L20" s="21" t="s">
        <v>645</v>
      </c>
      <c r="M20" s="22">
        <v>44007</v>
      </c>
      <c r="N20" s="21" t="s">
        <v>646</v>
      </c>
      <c r="O20" s="22">
        <v>45155</v>
      </c>
      <c r="P20" s="17" t="s">
        <v>91</v>
      </c>
      <c r="Q20" s="21" t="s">
        <v>47</v>
      </c>
      <c r="R20" s="21" t="s">
        <v>48</v>
      </c>
      <c r="S20" s="21">
        <v>2</v>
      </c>
      <c r="T20" s="21">
        <v>0</v>
      </c>
      <c r="U20" s="21">
        <v>0</v>
      </c>
      <c r="V20" s="21">
        <v>2</v>
      </c>
      <c r="W20" s="21">
        <v>2</v>
      </c>
      <c r="X20" s="21">
        <v>2</v>
      </c>
      <c r="Y20" s="21">
        <v>0</v>
      </c>
      <c r="Z20" s="17"/>
      <c r="AA20" s="17"/>
    </row>
    <row r="21" spans="1:41" s="2" customFormat="1" ht="45">
      <c r="A21" s="94" t="s">
        <v>647</v>
      </c>
      <c r="B21" s="17"/>
      <c r="C21" s="19">
        <v>44076</v>
      </c>
      <c r="D21" s="20">
        <v>0.20667291849800001</v>
      </c>
      <c r="E21" s="17" t="s">
        <v>268</v>
      </c>
      <c r="F21" s="21">
        <v>344619</v>
      </c>
      <c r="G21" s="21">
        <v>731407</v>
      </c>
      <c r="H21" s="17" t="s">
        <v>404</v>
      </c>
      <c r="I21" s="17" t="s">
        <v>579</v>
      </c>
      <c r="J21" s="17" t="s">
        <v>269</v>
      </c>
      <c r="K21" s="17" t="s">
        <v>44</v>
      </c>
      <c r="L21" s="21" t="s">
        <v>648</v>
      </c>
      <c r="M21" s="22">
        <v>44771</v>
      </c>
      <c r="N21" s="21" t="s">
        <v>649</v>
      </c>
      <c r="O21" s="22">
        <v>45020</v>
      </c>
      <c r="P21" s="17" t="s">
        <v>91</v>
      </c>
      <c r="Q21" s="21" t="s">
        <v>47</v>
      </c>
      <c r="R21" s="21" t="s">
        <v>48</v>
      </c>
      <c r="S21" s="21">
        <v>2</v>
      </c>
      <c r="T21" s="21">
        <v>0</v>
      </c>
      <c r="U21" s="21">
        <v>2</v>
      </c>
      <c r="V21" s="21">
        <v>0</v>
      </c>
      <c r="W21" s="21">
        <v>1</v>
      </c>
      <c r="X21" s="21">
        <v>2</v>
      </c>
      <c r="Y21" s="21">
        <v>0</v>
      </c>
      <c r="Z21" s="17"/>
      <c r="AA21" s="17"/>
    </row>
    <row r="22" spans="1:41" s="2" customFormat="1">
      <c r="A22" s="94" t="s">
        <v>650</v>
      </c>
      <c r="B22" s="17"/>
      <c r="C22" s="19">
        <v>44250</v>
      </c>
      <c r="D22" s="20">
        <v>0.42239800342099998</v>
      </c>
      <c r="E22" s="17" t="s">
        <v>651</v>
      </c>
      <c r="F22" s="21">
        <v>334221</v>
      </c>
      <c r="G22" s="21">
        <v>732256</v>
      </c>
      <c r="H22" s="17" t="s">
        <v>404</v>
      </c>
      <c r="I22" s="17" t="s">
        <v>579</v>
      </c>
      <c r="J22" s="17" t="s">
        <v>284</v>
      </c>
      <c r="K22" s="17" t="s">
        <v>44</v>
      </c>
      <c r="L22" s="21" t="s">
        <v>652</v>
      </c>
      <c r="M22" s="22">
        <v>44250</v>
      </c>
      <c r="N22" s="21" t="s">
        <v>653</v>
      </c>
      <c r="O22" s="22">
        <v>45156</v>
      </c>
      <c r="P22" s="17" t="s">
        <v>91</v>
      </c>
      <c r="Q22" s="21" t="s">
        <v>47</v>
      </c>
      <c r="R22" s="21" t="s">
        <v>48</v>
      </c>
      <c r="S22" s="21">
        <v>1</v>
      </c>
      <c r="T22" s="21">
        <v>0</v>
      </c>
      <c r="U22" s="21">
        <v>1</v>
      </c>
      <c r="V22" s="21">
        <v>0</v>
      </c>
      <c r="W22" s="21">
        <v>1</v>
      </c>
      <c r="X22" s="21">
        <v>1</v>
      </c>
      <c r="Y22" s="21">
        <v>0</v>
      </c>
      <c r="Z22" s="17"/>
      <c r="AA22" s="17"/>
    </row>
    <row r="23" spans="1:41" s="2" customFormat="1" ht="30">
      <c r="A23" s="94" t="s">
        <v>654</v>
      </c>
      <c r="B23" s="17"/>
      <c r="C23" s="19">
        <v>44307</v>
      </c>
      <c r="D23" s="20">
        <v>7.8396289198500002E-2</v>
      </c>
      <c r="E23" s="17" t="s">
        <v>655</v>
      </c>
      <c r="F23" s="21">
        <v>348471</v>
      </c>
      <c r="G23" s="21">
        <v>733313</v>
      </c>
      <c r="H23" s="17" t="s">
        <v>404</v>
      </c>
      <c r="I23" s="17" t="s">
        <v>579</v>
      </c>
      <c r="J23" s="17" t="s">
        <v>284</v>
      </c>
      <c r="K23" s="17" t="s">
        <v>44</v>
      </c>
      <c r="L23" s="21" t="s">
        <v>656</v>
      </c>
      <c r="M23" s="22">
        <v>44298</v>
      </c>
      <c r="N23" s="21" t="s">
        <v>657</v>
      </c>
      <c r="O23" s="22">
        <v>45124</v>
      </c>
      <c r="P23" s="17" t="s">
        <v>91</v>
      </c>
      <c r="Q23" s="21" t="s">
        <v>47</v>
      </c>
      <c r="R23" s="21" t="s">
        <v>48</v>
      </c>
      <c r="S23" s="21">
        <v>1</v>
      </c>
      <c r="T23" s="21">
        <v>0</v>
      </c>
      <c r="U23" s="21">
        <v>1</v>
      </c>
      <c r="V23" s="21">
        <v>0</v>
      </c>
      <c r="W23" s="21">
        <v>1</v>
      </c>
      <c r="X23" s="21">
        <v>1</v>
      </c>
      <c r="Y23" s="21">
        <v>0</v>
      </c>
      <c r="Z23" s="17"/>
      <c r="AA23" s="17"/>
    </row>
    <row r="24" spans="1:41" s="2" customFormat="1" ht="30">
      <c r="A24" s="94" t="s">
        <v>658</v>
      </c>
      <c r="B24" s="17"/>
      <c r="C24" s="19">
        <v>44248</v>
      </c>
      <c r="D24" s="20">
        <v>0.12897431677999999</v>
      </c>
      <c r="E24" s="17" t="s">
        <v>659</v>
      </c>
      <c r="F24" s="21">
        <v>340134</v>
      </c>
      <c r="G24" s="21">
        <v>730639</v>
      </c>
      <c r="H24" s="17" t="s">
        <v>41</v>
      </c>
      <c r="I24" s="17" t="s">
        <v>579</v>
      </c>
      <c r="J24" s="17" t="s">
        <v>140</v>
      </c>
      <c r="K24" s="17" t="s">
        <v>141</v>
      </c>
      <c r="L24" s="21" t="s">
        <v>660</v>
      </c>
      <c r="M24" s="22">
        <v>44251</v>
      </c>
      <c r="N24" s="21" t="s">
        <v>661</v>
      </c>
      <c r="O24" s="22">
        <v>45028</v>
      </c>
      <c r="P24" s="17" t="s">
        <v>91</v>
      </c>
      <c r="Q24" s="21" t="s">
        <v>47</v>
      </c>
      <c r="R24" s="21" t="s">
        <v>48</v>
      </c>
      <c r="S24" s="21">
        <v>15</v>
      </c>
      <c r="T24" s="21">
        <v>0</v>
      </c>
      <c r="U24" s="21">
        <v>0</v>
      </c>
      <c r="V24" s="21">
        <v>15</v>
      </c>
      <c r="W24" s="21">
        <v>15</v>
      </c>
      <c r="X24" s="21">
        <v>15</v>
      </c>
      <c r="Y24" s="21">
        <v>0</v>
      </c>
      <c r="Z24" s="17"/>
      <c r="AA24" s="17"/>
    </row>
    <row r="25" spans="1:41" s="2" customFormat="1" ht="30" customHeight="1">
      <c r="A25" s="95" t="s">
        <v>662</v>
      </c>
      <c r="B25" s="17"/>
      <c r="C25" s="19">
        <v>44531</v>
      </c>
      <c r="D25" s="20">
        <v>0.34847249441700001</v>
      </c>
      <c r="E25" s="17" t="s">
        <v>663</v>
      </c>
      <c r="F25" s="21">
        <v>343560</v>
      </c>
      <c r="G25" s="21">
        <v>731345</v>
      </c>
      <c r="H25" s="17" t="s">
        <v>404</v>
      </c>
      <c r="I25" s="17" t="s">
        <v>579</v>
      </c>
      <c r="J25" s="17" t="s">
        <v>109</v>
      </c>
      <c r="K25" s="17" t="s">
        <v>276</v>
      </c>
      <c r="L25" s="21" t="s">
        <v>664</v>
      </c>
      <c r="M25" s="22">
        <v>44544</v>
      </c>
      <c r="N25" s="21" t="s">
        <v>665</v>
      </c>
      <c r="O25" s="22">
        <v>45163</v>
      </c>
      <c r="P25" s="17" t="s">
        <v>91</v>
      </c>
      <c r="Q25" s="21" t="s">
        <v>47</v>
      </c>
      <c r="R25" s="21" t="s">
        <v>48</v>
      </c>
      <c r="S25" s="21">
        <v>1</v>
      </c>
      <c r="T25" s="21">
        <v>0</v>
      </c>
      <c r="U25" s="21">
        <v>1</v>
      </c>
      <c r="V25" s="21">
        <v>0</v>
      </c>
      <c r="W25" s="21">
        <v>1</v>
      </c>
      <c r="X25" s="21">
        <v>1</v>
      </c>
      <c r="Y25" s="21">
        <v>0</v>
      </c>
    </row>
    <row r="26" spans="1:41" ht="30">
      <c r="A26" s="101" t="s">
        <v>666</v>
      </c>
      <c r="B26" s="27"/>
      <c r="C26" s="25">
        <v>44409</v>
      </c>
      <c r="D26" s="26">
        <v>1.5139638690799999E-2</v>
      </c>
      <c r="E26" s="27" t="s">
        <v>667</v>
      </c>
      <c r="F26" s="28">
        <v>339909</v>
      </c>
      <c r="G26" s="28">
        <v>730015</v>
      </c>
      <c r="H26" s="27" t="s">
        <v>404</v>
      </c>
      <c r="I26" s="27" t="s">
        <v>579</v>
      </c>
      <c r="J26" s="27" t="s">
        <v>668</v>
      </c>
      <c r="K26" s="27" t="s">
        <v>44</v>
      </c>
      <c r="L26" s="28" t="s">
        <v>669</v>
      </c>
      <c r="M26" s="29">
        <v>44434</v>
      </c>
      <c r="N26" s="28" t="s">
        <v>670</v>
      </c>
      <c r="O26" s="29">
        <v>45057</v>
      </c>
      <c r="P26" s="27" t="s">
        <v>91</v>
      </c>
      <c r="Q26" s="28" t="s">
        <v>47</v>
      </c>
      <c r="R26" s="28" t="s">
        <v>48</v>
      </c>
      <c r="S26" s="28">
        <v>2</v>
      </c>
      <c r="T26" s="28">
        <v>0</v>
      </c>
      <c r="U26" s="28">
        <v>0</v>
      </c>
      <c r="V26" s="28">
        <v>2</v>
      </c>
      <c r="W26" s="28">
        <v>2</v>
      </c>
      <c r="X26" s="28">
        <v>2</v>
      </c>
      <c r="Y26" s="28">
        <v>0</v>
      </c>
    </row>
    <row r="27" spans="1:41" ht="35.1" customHeight="1">
      <c r="A27" s="101" t="s">
        <v>671</v>
      </c>
      <c r="B27" s="27"/>
      <c r="C27" s="25">
        <v>43486</v>
      </c>
      <c r="D27" s="26">
        <v>0.117999034615</v>
      </c>
      <c r="E27" s="27" t="s">
        <v>672</v>
      </c>
      <c r="F27" s="28">
        <v>340869</v>
      </c>
      <c r="G27" s="28">
        <v>731410</v>
      </c>
      <c r="H27" s="27" t="s">
        <v>41</v>
      </c>
      <c r="I27" s="27" t="s">
        <v>579</v>
      </c>
      <c r="J27" s="27" t="s">
        <v>284</v>
      </c>
      <c r="K27" s="27" t="s">
        <v>141</v>
      </c>
      <c r="L27" s="28" t="s">
        <v>673</v>
      </c>
      <c r="M27" s="29">
        <v>44672</v>
      </c>
      <c r="N27" s="28" t="s">
        <v>674</v>
      </c>
      <c r="O27" s="29">
        <v>45352</v>
      </c>
      <c r="P27" s="27" t="s">
        <v>91</v>
      </c>
      <c r="Q27" s="28" t="s">
        <v>47</v>
      </c>
      <c r="R27" s="28" t="s">
        <v>48</v>
      </c>
      <c r="S27" s="28">
        <v>14</v>
      </c>
      <c r="T27" s="28">
        <v>0</v>
      </c>
      <c r="U27" s="28">
        <v>0</v>
      </c>
      <c r="V27" s="28">
        <v>14</v>
      </c>
      <c r="W27" s="28">
        <v>14</v>
      </c>
      <c r="X27" s="28">
        <v>14</v>
      </c>
      <c r="Y27" s="28">
        <v>0</v>
      </c>
    </row>
    <row r="28" spans="1:41" ht="42.6" customHeight="1">
      <c r="A28" s="99"/>
      <c r="B28" s="82"/>
      <c r="C28" s="83"/>
      <c r="D28" s="84"/>
      <c r="E28" s="82"/>
      <c r="F28" s="85"/>
      <c r="G28" s="85"/>
      <c r="H28" s="82"/>
      <c r="I28" s="82"/>
      <c r="J28" s="82"/>
      <c r="K28" s="82"/>
      <c r="L28" s="85"/>
      <c r="M28" s="86"/>
      <c r="N28" s="85"/>
      <c r="O28" s="86"/>
      <c r="P28" s="82"/>
      <c r="Q28" s="85"/>
      <c r="R28" s="85"/>
      <c r="S28" s="85">
        <f>SUBTOTAL(109,Table2[Site capacity])</f>
        <v>237</v>
      </c>
      <c r="T28" s="85">
        <f>SUBTOTAL(109,Table2[BW plots withdrawn])</f>
        <v>3</v>
      </c>
      <c r="U28" s="85">
        <f>SUBTOTAL(109,Table2[No of houses])</f>
        <v>155</v>
      </c>
      <c r="V28" s="85">
        <f>SUBTOTAL(109,Table2[No of flats])</f>
        <v>79</v>
      </c>
      <c r="W28" s="85">
        <f>SUBTOTAL(109,Table2[Plots complete in survey year 23/24])</f>
        <v>122</v>
      </c>
      <c r="X28" s="85">
        <f>SUBTOTAL(109,Table2[Total completions])</f>
        <v>234</v>
      </c>
      <c r="Y28" s="85">
        <f>SUBTOTAL(109,Table2[Units to build])</f>
        <v>0</v>
      </c>
    </row>
    <row r="29" spans="1:41">
      <c r="A29" s="97"/>
      <c r="B29" s="1"/>
      <c r="C29" s="12"/>
      <c r="D29" s="13"/>
      <c r="E29" s="1"/>
      <c r="F29" s="3"/>
      <c r="G29" s="3"/>
      <c r="H29" s="1"/>
      <c r="I29" s="1"/>
      <c r="J29" s="1"/>
      <c r="K29" s="1"/>
      <c r="L29" s="3"/>
      <c r="M29" s="52"/>
      <c r="N29" s="3"/>
      <c r="O29" s="52"/>
      <c r="P29" s="1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69"/>
      <c r="AJ29" s="3"/>
      <c r="AK29" s="3"/>
      <c r="AL29" s="70"/>
      <c r="AM29" s="1"/>
      <c r="AN29" s="1"/>
      <c r="AO29" s="1"/>
    </row>
    <row r="30" spans="1:41">
      <c r="A30" s="97" t="s">
        <v>675</v>
      </c>
      <c r="B30" s="1"/>
      <c r="C30" s="12"/>
      <c r="D30" s="13"/>
      <c r="E30" s="1"/>
      <c r="F30" s="3"/>
      <c r="G30" s="3"/>
      <c r="H30" s="1"/>
      <c r="I30" s="1"/>
      <c r="J30" s="1"/>
      <c r="K30" s="1"/>
      <c r="L30" s="3"/>
      <c r="M30" s="52"/>
      <c r="N30" s="3"/>
      <c r="O30" s="52"/>
      <c r="P30" s="1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41" ht="117.6" customHeight="1" thickBot="1">
      <c r="A31" s="104" t="s">
        <v>4</v>
      </c>
      <c r="B31" s="71" t="s">
        <v>400</v>
      </c>
      <c r="C31" s="72" t="s">
        <v>6</v>
      </c>
      <c r="D31" s="73" t="s">
        <v>7</v>
      </c>
      <c r="E31" s="71" t="s">
        <v>8</v>
      </c>
      <c r="F31" s="74" t="s">
        <v>9</v>
      </c>
      <c r="G31" s="74" t="s">
        <v>10</v>
      </c>
      <c r="H31" s="71" t="s">
        <v>11</v>
      </c>
      <c r="I31" s="71" t="s">
        <v>12</v>
      </c>
      <c r="J31" s="71" t="s">
        <v>13</v>
      </c>
      <c r="K31" s="71" t="s">
        <v>14</v>
      </c>
      <c r="L31" s="74" t="s">
        <v>15</v>
      </c>
      <c r="M31" s="75" t="s">
        <v>16</v>
      </c>
      <c r="N31" s="74" t="s">
        <v>576</v>
      </c>
      <c r="O31" s="75" t="s">
        <v>17</v>
      </c>
      <c r="P31" s="71" t="s">
        <v>18</v>
      </c>
      <c r="Q31" s="74" t="s">
        <v>19</v>
      </c>
      <c r="R31" s="74" t="s">
        <v>20</v>
      </c>
      <c r="S31" s="74" t="s">
        <v>21</v>
      </c>
      <c r="T31" s="74" t="s">
        <v>577</v>
      </c>
      <c r="U31" s="74" t="s">
        <v>22</v>
      </c>
      <c r="V31" s="74" t="s">
        <v>23</v>
      </c>
      <c r="W31" s="74" t="s">
        <v>24</v>
      </c>
      <c r="X31" s="74" t="s">
        <v>25</v>
      </c>
      <c r="Y31" s="74" t="s">
        <v>26</v>
      </c>
      <c r="Z31" s="71"/>
      <c r="AA31" s="71"/>
    </row>
    <row r="32" spans="1:41" ht="141.6" customHeight="1" thickTop="1">
      <c r="A32" s="94" t="s">
        <v>676</v>
      </c>
      <c r="B32" s="17"/>
      <c r="C32" s="19">
        <v>44179</v>
      </c>
      <c r="D32" s="20">
        <v>8.3428379666800001E-2</v>
      </c>
      <c r="E32" s="17" t="s">
        <v>677</v>
      </c>
      <c r="F32" s="21">
        <v>340826</v>
      </c>
      <c r="G32" s="21">
        <v>730806</v>
      </c>
      <c r="H32" s="17" t="s">
        <v>41</v>
      </c>
      <c r="I32" s="17" t="s">
        <v>678</v>
      </c>
      <c r="J32" s="17" t="s">
        <v>679</v>
      </c>
      <c r="K32" s="17" t="s">
        <v>44</v>
      </c>
      <c r="L32" s="21" t="s">
        <v>680</v>
      </c>
      <c r="M32" s="22">
        <v>44179</v>
      </c>
      <c r="N32" s="21"/>
      <c r="O32" s="22">
        <v>45274</v>
      </c>
      <c r="P32" s="17" t="s">
        <v>91</v>
      </c>
      <c r="Q32" s="21" t="s">
        <v>47</v>
      </c>
      <c r="R32" s="21" t="s">
        <v>48</v>
      </c>
      <c r="S32" s="21">
        <v>24</v>
      </c>
      <c r="T32" s="21">
        <v>0</v>
      </c>
      <c r="U32" s="21">
        <v>0</v>
      </c>
      <c r="V32" s="21">
        <v>24</v>
      </c>
      <c r="W32" s="21">
        <v>0</v>
      </c>
      <c r="X32" s="21">
        <v>0</v>
      </c>
      <c r="Y32" s="21">
        <v>24</v>
      </c>
      <c r="Z32" s="76"/>
      <c r="AA32" s="4"/>
    </row>
    <row r="33" spans="1:42" ht="58.5" customHeight="1">
      <c r="A33" s="94" t="s">
        <v>681</v>
      </c>
      <c r="B33" s="17"/>
      <c r="C33" s="19">
        <v>44277</v>
      </c>
      <c r="D33" s="20">
        <v>3.5304214700499999E-2</v>
      </c>
      <c r="E33" s="17" t="s">
        <v>682</v>
      </c>
      <c r="F33" s="21">
        <v>340729</v>
      </c>
      <c r="G33" s="21">
        <v>731660</v>
      </c>
      <c r="H33" s="17" t="s">
        <v>41</v>
      </c>
      <c r="I33" s="17" t="s">
        <v>678</v>
      </c>
      <c r="J33" s="17" t="s">
        <v>683</v>
      </c>
      <c r="K33" s="17" t="s">
        <v>44</v>
      </c>
      <c r="L33" s="21" t="s">
        <v>684</v>
      </c>
      <c r="M33" s="22">
        <v>44277</v>
      </c>
      <c r="N33" s="21"/>
      <c r="O33" s="22">
        <v>45373</v>
      </c>
      <c r="P33" s="17" t="s">
        <v>91</v>
      </c>
      <c r="Q33" s="21" t="s">
        <v>47</v>
      </c>
      <c r="R33" s="21" t="s">
        <v>48</v>
      </c>
      <c r="S33" s="21">
        <v>7</v>
      </c>
      <c r="T33" s="21">
        <v>0</v>
      </c>
      <c r="U33" s="21">
        <v>0</v>
      </c>
      <c r="V33" s="21">
        <v>7</v>
      </c>
      <c r="W33" s="21">
        <v>0</v>
      </c>
      <c r="X33" s="21">
        <v>0</v>
      </c>
      <c r="Y33" s="21">
        <v>7</v>
      </c>
      <c r="Z33" s="76"/>
      <c r="AA33" s="4"/>
    </row>
    <row r="34" spans="1:42" ht="42.75" customHeight="1">
      <c r="A34" s="94" t="s">
        <v>685</v>
      </c>
      <c r="B34" s="17" t="s">
        <v>188</v>
      </c>
      <c r="C34" s="19">
        <v>43857</v>
      </c>
      <c r="D34" s="20">
        <v>0.14348205147900001</v>
      </c>
      <c r="E34" s="17" t="s">
        <v>686</v>
      </c>
      <c r="F34" s="21">
        <v>337888</v>
      </c>
      <c r="G34" s="21">
        <v>731469</v>
      </c>
      <c r="H34" s="17" t="s">
        <v>41</v>
      </c>
      <c r="I34" s="17" t="s">
        <v>678</v>
      </c>
      <c r="J34" s="17" t="s">
        <v>140</v>
      </c>
      <c r="K34" s="17" t="s">
        <v>141</v>
      </c>
      <c r="L34" s="21" t="s">
        <v>687</v>
      </c>
      <c r="M34" s="22">
        <v>43857</v>
      </c>
      <c r="N34" s="21" t="s">
        <v>688</v>
      </c>
      <c r="O34" s="23"/>
      <c r="P34" s="17" t="s">
        <v>91</v>
      </c>
      <c r="Q34" s="21" t="s">
        <v>47</v>
      </c>
      <c r="R34" s="21" t="s">
        <v>47</v>
      </c>
      <c r="S34" s="21">
        <v>14</v>
      </c>
      <c r="T34" s="21">
        <v>0</v>
      </c>
      <c r="U34" s="21">
        <v>0</v>
      </c>
      <c r="V34" s="21">
        <v>14</v>
      </c>
      <c r="W34" s="21">
        <v>0</v>
      </c>
      <c r="X34" s="21">
        <v>0</v>
      </c>
      <c r="Y34" s="21">
        <v>14</v>
      </c>
      <c r="Z34" s="116"/>
      <c r="AA34" s="4"/>
      <c r="AC34" s="3"/>
      <c r="AD34" s="3"/>
      <c r="AE34" s="3"/>
      <c r="AF34" s="3"/>
      <c r="AG34" s="3"/>
      <c r="AH34" s="3"/>
      <c r="AI34" s="69"/>
      <c r="AJ34" s="3"/>
      <c r="AK34" s="3"/>
      <c r="AL34" s="70"/>
      <c r="AM34" s="1"/>
      <c r="AN34" s="1"/>
      <c r="AO34" s="1"/>
    </row>
    <row r="35" spans="1:42" s="2" customFormat="1" ht="16.5" customHeight="1">
      <c r="A35" s="97"/>
      <c r="B35" s="1"/>
      <c r="C35" s="12"/>
      <c r="D35" s="13"/>
      <c r="E35" s="1"/>
      <c r="F35" s="3"/>
      <c r="G35" s="3"/>
      <c r="H35" s="1"/>
      <c r="I35" s="1"/>
      <c r="J35" s="1"/>
      <c r="K35" s="1"/>
      <c r="L35" s="3"/>
      <c r="M35" s="52"/>
      <c r="N35" s="3"/>
      <c r="O35" s="52"/>
      <c r="P35" s="1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</row>
    <row r="36" spans="1:42" s="2" customFormat="1" ht="74.099999999999994" customHeight="1">
      <c r="A36" s="105" t="s">
        <v>689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 s="57"/>
      <c r="AD36" s="57"/>
      <c r="AE36" s="57"/>
      <c r="AF36" s="57"/>
      <c r="AG36" s="57"/>
      <c r="AH36" s="57"/>
      <c r="AI36" s="57"/>
      <c r="AJ36" s="57"/>
      <c r="AK36" s="57"/>
    </row>
    <row r="37" spans="1:42" s="2" customFormat="1" ht="42" customHeight="1" thickBot="1">
      <c r="A37" s="106" t="s">
        <v>4</v>
      </c>
      <c r="B37" s="58" t="s">
        <v>400</v>
      </c>
      <c r="C37" s="59" t="s">
        <v>6</v>
      </c>
      <c r="D37" s="60" t="s">
        <v>7</v>
      </c>
      <c r="E37" s="58" t="s">
        <v>8</v>
      </c>
      <c r="F37" s="61" t="s">
        <v>9</v>
      </c>
      <c r="G37" s="61" t="s">
        <v>10</v>
      </c>
      <c r="H37" s="58" t="s">
        <v>11</v>
      </c>
      <c r="I37" s="58" t="s">
        <v>12</v>
      </c>
      <c r="J37" s="58" t="s">
        <v>13</v>
      </c>
      <c r="K37" s="58" t="s">
        <v>14</v>
      </c>
      <c r="L37" s="61" t="s">
        <v>15</v>
      </c>
      <c r="M37" s="62" t="s">
        <v>16</v>
      </c>
      <c r="N37" s="61" t="s">
        <v>576</v>
      </c>
      <c r="O37" s="62" t="s">
        <v>17</v>
      </c>
      <c r="P37" s="58" t="s">
        <v>18</v>
      </c>
      <c r="Q37" s="61" t="s">
        <v>19</v>
      </c>
      <c r="R37" s="61" t="s">
        <v>20</v>
      </c>
      <c r="S37" s="61" t="s">
        <v>21</v>
      </c>
      <c r="T37" s="61" t="s">
        <v>577</v>
      </c>
      <c r="U37" s="61" t="s">
        <v>22</v>
      </c>
      <c r="V37" s="61" t="s">
        <v>23</v>
      </c>
      <c r="W37" s="61" t="s">
        <v>24</v>
      </c>
      <c r="X37" s="61" t="s">
        <v>25</v>
      </c>
      <c r="Y37" s="61" t="s">
        <v>26</v>
      </c>
      <c r="Z37" s="58" t="s">
        <v>690</v>
      </c>
      <c r="AA37" s="63" t="s">
        <v>691</v>
      </c>
    </row>
    <row r="38" spans="1:42" s="2" customFormat="1" ht="42.6" customHeight="1" thickTop="1">
      <c r="A38" s="95" t="s">
        <v>692</v>
      </c>
      <c r="B38" s="17"/>
      <c r="C38" s="19">
        <v>42545</v>
      </c>
      <c r="D38" s="20">
        <v>0.146947301</v>
      </c>
      <c r="E38" s="17" t="s">
        <v>693</v>
      </c>
      <c r="F38" s="21">
        <v>339493</v>
      </c>
      <c r="G38" s="21">
        <v>730910</v>
      </c>
      <c r="H38" s="17" t="s">
        <v>404</v>
      </c>
      <c r="I38" s="17" t="s">
        <v>678</v>
      </c>
      <c r="J38" s="17" t="s">
        <v>284</v>
      </c>
      <c r="K38" s="17" t="s">
        <v>44</v>
      </c>
      <c r="L38" s="21" t="s">
        <v>694</v>
      </c>
      <c r="M38" s="22">
        <v>43818</v>
      </c>
      <c r="N38" s="21" t="s">
        <v>695</v>
      </c>
      <c r="O38" s="22">
        <v>44914</v>
      </c>
      <c r="P38" s="17" t="s">
        <v>91</v>
      </c>
      <c r="Q38" s="21" t="s">
        <v>47</v>
      </c>
      <c r="R38" s="21" t="s">
        <v>48</v>
      </c>
      <c r="S38" s="21">
        <v>1</v>
      </c>
      <c r="T38" s="21">
        <v>0</v>
      </c>
      <c r="U38" s="21">
        <v>1</v>
      </c>
      <c r="V38" s="21">
        <v>0</v>
      </c>
      <c r="W38" s="21">
        <v>0</v>
      </c>
      <c r="X38" s="21">
        <v>0</v>
      </c>
      <c r="Y38" s="21">
        <v>1</v>
      </c>
      <c r="Z38" s="17"/>
      <c r="AA38" s="17"/>
    </row>
    <row r="39" spans="1:42" s="2" customFormat="1" ht="32.450000000000003" customHeight="1">
      <c r="A39" s="95" t="s">
        <v>696</v>
      </c>
      <c r="B39" s="17"/>
      <c r="C39" s="19">
        <v>44007</v>
      </c>
      <c r="D39" s="20">
        <v>0.968042772281</v>
      </c>
      <c r="E39" s="17" t="s">
        <v>697</v>
      </c>
      <c r="F39" s="21">
        <v>345373</v>
      </c>
      <c r="G39" s="21">
        <v>731349</v>
      </c>
      <c r="H39" s="17" t="s">
        <v>404</v>
      </c>
      <c r="I39" s="17" t="s">
        <v>678</v>
      </c>
      <c r="J39" s="17" t="s">
        <v>284</v>
      </c>
      <c r="K39" s="17" t="s">
        <v>44</v>
      </c>
      <c r="L39" s="21" t="s">
        <v>698</v>
      </c>
      <c r="M39" s="22">
        <v>44007</v>
      </c>
      <c r="N39" s="21"/>
      <c r="O39" s="22">
        <v>45102</v>
      </c>
      <c r="P39" s="17" t="s">
        <v>91</v>
      </c>
      <c r="Q39" s="21" t="s">
        <v>47</v>
      </c>
      <c r="R39" s="21" t="s">
        <v>48</v>
      </c>
      <c r="S39" s="21">
        <v>3</v>
      </c>
      <c r="T39" s="21">
        <v>0</v>
      </c>
      <c r="U39" s="21">
        <v>0</v>
      </c>
      <c r="V39" s="21">
        <v>3</v>
      </c>
      <c r="W39" s="21">
        <v>0</v>
      </c>
      <c r="X39" s="21">
        <v>0</v>
      </c>
      <c r="Y39" s="21">
        <v>3</v>
      </c>
      <c r="Z39" s="17"/>
      <c r="AA39" s="17"/>
    </row>
    <row r="40" spans="1:42" s="2" customFormat="1" ht="57.75" customHeight="1">
      <c r="A40" s="95" t="s">
        <v>699</v>
      </c>
      <c r="B40" s="17"/>
      <c r="C40" s="19">
        <v>44074</v>
      </c>
      <c r="D40" s="20">
        <v>9.5213958887900001E-3</v>
      </c>
      <c r="E40" s="17" t="s">
        <v>700</v>
      </c>
      <c r="F40" s="21">
        <v>340962</v>
      </c>
      <c r="G40" s="21">
        <v>731134</v>
      </c>
      <c r="H40" s="17" t="s">
        <v>404</v>
      </c>
      <c r="I40" s="17" t="s">
        <v>678</v>
      </c>
      <c r="J40" s="17" t="s">
        <v>284</v>
      </c>
      <c r="K40" s="17" t="s">
        <v>44</v>
      </c>
      <c r="L40" s="21" t="s">
        <v>701</v>
      </c>
      <c r="M40" s="22">
        <v>44074</v>
      </c>
      <c r="N40" s="21"/>
      <c r="O40" s="22">
        <v>45169</v>
      </c>
      <c r="P40" s="17" t="s">
        <v>91</v>
      </c>
      <c r="Q40" s="21" t="s">
        <v>47</v>
      </c>
      <c r="R40" s="21" t="s">
        <v>48</v>
      </c>
      <c r="S40" s="21">
        <v>1</v>
      </c>
      <c r="T40" s="21">
        <v>0</v>
      </c>
      <c r="U40" s="21">
        <v>1</v>
      </c>
      <c r="V40" s="21">
        <v>0</v>
      </c>
      <c r="W40" s="21">
        <v>0</v>
      </c>
      <c r="X40" s="21">
        <v>0</v>
      </c>
      <c r="Y40" s="21">
        <v>1</v>
      </c>
      <c r="Z40" s="17"/>
      <c r="AA40" s="17"/>
    </row>
    <row r="41" spans="1:42" s="2" customFormat="1" ht="61.5" customHeight="1">
      <c r="A41" s="95" t="s">
        <v>702</v>
      </c>
      <c r="B41" s="17"/>
      <c r="C41" s="19">
        <v>44202</v>
      </c>
      <c r="D41" s="20">
        <v>1.29956078637E-2</v>
      </c>
      <c r="E41" s="17" t="s">
        <v>703</v>
      </c>
      <c r="F41" s="21">
        <v>340051</v>
      </c>
      <c r="G41" s="21">
        <v>731225</v>
      </c>
      <c r="H41" s="17" t="s">
        <v>404</v>
      </c>
      <c r="I41" s="17" t="s">
        <v>678</v>
      </c>
      <c r="J41" s="17" t="s">
        <v>284</v>
      </c>
      <c r="K41" s="17" t="s">
        <v>44</v>
      </c>
      <c r="L41" s="21" t="s">
        <v>704</v>
      </c>
      <c r="M41" s="22">
        <v>44202</v>
      </c>
      <c r="N41" s="21"/>
      <c r="O41" s="23"/>
      <c r="P41" s="17" t="s">
        <v>91</v>
      </c>
      <c r="Q41" s="21" t="s">
        <v>47</v>
      </c>
      <c r="R41" s="21" t="s">
        <v>48</v>
      </c>
      <c r="S41" s="21">
        <v>1</v>
      </c>
      <c r="T41" s="21">
        <v>0</v>
      </c>
      <c r="U41" s="21">
        <v>0</v>
      </c>
      <c r="V41" s="21">
        <v>1</v>
      </c>
      <c r="W41" s="21">
        <v>0</v>
      </c>
      <c r="X41" s="21">
        <v>0</v>
      </c>
      <c r="Y41" s="21">
        <v>1</v>
      </c>
      <c r="Z41" s="17"/>
      <c r="AA41" s="17"/>
    </row>
    <row r="42" spans="1:42" ht="63.6" customHeight="1">
      <c r="A42" s="95" t="s">
        <v>705</v>
      </c>
      <c r="B42" s="17"/>
      <c r="C42" s="19">
        <v>44209</v>
      </c>
      <c r="D42" s="20">
        <v>2.5383307258999999E-2</v>
      </c>
      <c r="E42" s="17" t="s">
        <v>706</v>
      </c>
      <c r="F42" s="21">
        <v>340337</v>
      </c>
      <c r="G42" s="21">
        <v>730395</v>
      </c>
      <c r="H42" s="17" t="s">
        <v>404</v>
      </c>
      <c r="I42" s="17" t="s">
        <v>678</v>
      </c>
      <c r="J42" s="17" t="s">
        <v>707</v>
      </c>
      <c r="K42" s="17" t="s">
        <v>44</v>
      </c>
      <c r="L42" s="21" t="s">
        <v>708</v>
      </c>
      <c r="M42" s="22">
        <v>44209</v>
      </c>
      <c r="N42" s="21"/>
      <c r="O42" s="22">
        <v>45304</v>
      </c>
      <c r="P42" s="17" t="s">
        <v>91</v>
      </c>
      <c r="Q42" s="21" t="s">
        <v>47</v>
      </c>
      <c r="R42" s="21" t="s">
        <v>48</v>
      </c>
      <c r="S42" s="21">
        <v>1</v>
      </c>
      <c r="T42" s="21">
        <v>0</v>
      </c>
      <c r="U42" s="21">
        <v>0</v>
      </c>
      <c r="V42" s="21">
        <v>1</v>
      </c>
      <c r="W42" s="21">
        <v>0</v>
      </c>
      <c r="X42" s="21">
        <v>0</v>
      </c>
      <c r="Y42" s="21">
        <v>1</v>
      </c>
      <c r="Z42" s="17"/>
      <c r="AA42" s="17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2" ht="51" customHeight="1">
      <c r="A43" s="101" t="s">
        <v>709</v>
      </c>
      <c r="B43" s="27"/>
      <c r="C43" s="25">
        <v>44264</v>
      </c>
      <c r="D43" s="26">
        <v>8.0351901400499998E-2</v>
      </c>
      <c r="E43" s="27" t="s">
        <v>710</v>
      </c>
      <c r="F43" s="28">
        <v>340006</v>
      </c>
      <c r="G43" s="28">
        <v>730465</v>
      </c>
      <c r="H43" s="27" t="s">
        <v>404</v>
      </c>
      <c r="I43" s="27" t="s">
        <v>678</v>
      </c>
      <c r="J43" s="27" t="s">
        <v>284</v>
      </c>
      <c r="K43" s="27" t="s">
        <v>44</v>
      </c>
      <c r="L43" s="28" t="s">
        <v>711</v>
      </c>
      <c r="M43" s="29">
        <v>44264</v>
      </c>
      <c r="N43" s="28"/>
      <c r="O43" s="29">
        <v>45360</v>
      </c>
      <c r="P43" s="27" t="s">
        <v>91</v>
      </c>
      <c r="Q43" s="28" t="s">
        <v>47</v>
      </c>
      <c r="R43" s="28" t="s">
        <v>48</v>
      </c>
      <c r="S43" s="28">
        <v>3</v>
      </c>
      <c r="T43" s="28">
        <v>0</v>
      </c>
      <c r="U43" s="28">
        <v>0</v>
      </c>
      <c r="V43" s="28">
        <v>3</v>
      </c>
      <c r="W43" s="28">
        <v>0</v>
      </c>
      <c r="X43" s="28">
        <v>0</v>
      </c>
      <c r="Y43" s="28">
        <v>3</v>
      </c>
      <c r="Z43" s="27"/>
      <c r="AA43" s="27"/>
    </row>
  </sheetData>
  <phoneticPr fontId="18" type="noConversion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858bf-1930-45f2-9b53-22fd39934824" xsi:nil="true"/>
    <lcf76f155ced4ddcb4097134ff3c332f xmlns="db479065-f3ed-4ad0-8ab4-8ba8ea1be4bc">
      <Terms xmlns="http://schemas.microsoft.com/office/infopath/2007/PartnerControls"/>
    </lcf76f155ced4ddcb4097134ff3c332f>
    <Comments xmlns="db479065-f3ed-4ad0-8ab4-8ba8ea1be4b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6028756A388343914BA1AC137EA5B7" ma:contentTypeVersion="18" ma:contentTypeDescription="Create a new document." ma:contentTypeScope="" ma:versionID="2bd09a82874dcfa59cf200fcfe9f3e1c">
  <xsd:schema xmlns:xsd="http://www.w3.org/2001/XMLSchema" xmlns:xs="http://www.w3.org/2001/XMLSchema" xmlns:p="http://schemas.microsoft.com/office/2006/metadata/properties" xmlns:ns2="db479065-f3ed-4ad0-8ab4-8ba8ea1be4bc" xmlns:ns3="743858bf-1930-45f2-9b53-22fd39934824" targetNamespace="http://schemas.microsoft.com/office/2006/metadata/properties" ma:root="true" ma:fieldsID="1320731e0f70fccdc38669e1be1f834e" ns2:_="" ns3:_="">
    <xsd:import namespace="db479065-f3ed-4ad0-8ab4-8ba8ea1be4bc"/>
    <xsd:import namespace="743858bf-1930-45f2-9b53-22fd399348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Comme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79065-f3ed-4ad0-8ab4-8ba8ea1be4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68f6ed1-2845-4a53-be4b-b0f4dab87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omments" ma:index="23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858bf-1930-45f2-9b53-22fd39934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9da603e-686b-4ff3-ae7f-8ff3d9267fb2}" ma:internalName="TaxCatchAll" ma:showField="CatchAllData" ma:web="743858bf-1930-45f2-9b53-22fd39934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B85FDE-0DFD-44C9-A82C-5F201507D886}"/>
</file>

<file path=customXml/itemProps2.xml><?xml version="1.0" encoding="utf-8"?>
<ds:datastoreItem xmlns:ds="http://schemas.openxmlformats.org/officeDocument/2006/customXml" ds:itemID="{F80F8358-1CC6-42D0-9896-E543DE576D37}"/>
</file>

<file path=customXml/itemProps3.xml><?xml version="1.0" encoding="utf-8"?>
<ds:datastoreItem xmlns:ds="http://schemas.openxmlformats.org/officeDocument/2006/customXml" ds:itemID="{070AE1AF-99F9-4A40-AED1-BE7463618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Gillian Sime</dc:creator>
  <cp:keywords/>
  <dc:description/>
  <cp:lastModifiedBy>Ross Pattenden</cp:lastModifiedBy>
  <cp:revision/>
  <dcterms:created xsi:type="dcterms:W3CDTF">2024-07-18T12:56:35Z</dcterms:created>
  <dcterms:modified xsi:type="dcterms:W3CDTF">2024-12-10T08:27:06Z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0x010100706028756A388343914BA1AC137EA5B7</vt:lpwstr>
  </property>
  <property fmtid="{D5CDD505-2E9C-101B-9397-08002B2CF9AE}" pid="3" name="MediaServiceImageTags">
    <vt:lpwstr/>
  </property>
</Properties>
</file>